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tabRatio="500" activeTab="0"/>
  </bookViews>
  <sheets>
    <sheet name="Invoice" sheetId="1" r:id="rId1"/>
    <sheet name="USAC and NCNCA Fees" sheetId="4" r:id="rId2"/>
    <sheet name="ncnca post evntAddl" sheetId="5" r:id="rId3"/>
    <sheet name="licensed officials" sheetId="2" r:id="rId4"/>
  </sheets>
  <definedNames>
    <definedName name="_xlnm.Print_Area" localSheetId="0">'Invoice'!$A$1:$K$38</definedName>
    <definedName name="_xlnm.Print_Area" localSheetId="2">'ncnca post evntAddl'!$A$1:$H$35</definedName>
    <definedName name="_xlnm.Print_Area" localSheetId="1">'USAC and NCNCA Fees'!$A$1:$Q$63</definedName>
    <definedName name="Z_4DBCF0A9_4A98_4B0E_9BC8_5C1EAF276E9D_.wvu.PrintArea" localSheetId="1" hidden="1">'USAC and NCNCA Fees'!$A$1:$Q$60</definedName>
  </definedNames>
  <calcPr calcId="145621"/>
  <extLst/>
</workbook>
</file>

<file path=xl/comments1.xml><?xml version="1.0" encoding="utf-8"?>
<comments xmlns="http://schemas.openxmlformats.org/spreadsheetml/2006/main">
  <authors>
    <author>JD</author>
  </authors>
  <commentList>
    <comment ref="A9" authorId="0">
      <text>
        <r>
          <rPr>
            <b/>
            <sz val="9"/>
            <rFont val="Tahoma"/>
            <family val="2"/>
          </rPr>
          <t>This is a "lookup" value. Enter the official's license number in the next cell. 
If no match simply type in the information to override the lookup.</t>
        </r>
      </text>
    </comment>
    <comment ref="B9" authorId="0">
      <text>
        <r>
          <rPr>
            <b/>
            <sz val="9"/>
            <rFont val="Tahoma"/>
            <family val="2"/>
          </rPr>
          <t>Enter official's license number.</t>
        </r>
      </text>
    </comment>
    <comment ref="C9" authorId="0">
      <text>
        <r>
          <rPr>
            <b/>
            <sz val="9"/>
            <rFont val="Tahoma"/>
            <family val="2"/>
          </rPr>
          <t>Enter the hours worked at the event.</t>
        </r>
      </text>
    </comment>
    <comment ref="D9" authorId="0">
      <text>
        <r>
          <rPr>
            <b/>
            <sz val="9"/>
            <rFont val="Tahoma"/>
            <family val="2"/>
          </rPr>
          <t>Enter CR, CJ, AR, AJ, Motor, Camera</t>
        </r>
      </text>
    </comment>
    <comment ref="E9" authorId="0">
      <text>
        <r>
          <rPr>
            <b/>
            <sz val="9"/>
            <rFont val="Tahoma"/>
            <family val="2"/>
          </rPr>
          <t xml:space="preserve">Calculated fee based on the hours, and position worked at the event. </t>
        </r>
      </text>
    </comment>
    <comment ref="F9" authorId="0">
      <text>
        <r>
          <rPr>
            <b/>
            <sz val="9"/>
            <rFont val="Tahoma"/>
            <family val="2"/>
          </rPr>
          <t>Enter the miles to the race and from the race.</t>
        </r>
      </text>
    </comment>
    <comment ref="G9" authorId="0">
      <text>
        <r>
          <rPr>
            <b/>
            <sz val="9"/>
            <rFont val="Tahoma"/>
            <family val="2"/>
          </rPr>
          <t>Calculated value. Otherwise simply type in mileage dollars.</t>
        </r>
      </text>
    </comment>
    <comment ref="H9" authorId="0">
      <text>
        <r>
          <rPr>
            <b/>
            <sz val="9"/>
            <rFont val="Tahoma"/>
            <family val="2"/>
          </rPr>
          <t>Enter the miles to the race and from the race.</t>
        </r>
      </text>
    </comment>
    <comment ref="I9" authorId="0">
      <text>
        <r>
          <rPr>
            <b/>
            <sz val="9"/>
            <rFont val="Tahoma"/>
            <family val="2"/>
          </rPr>
          <t>Calculated value. Otherwise simply type in mileage dollars.</t>
        </r>
      </text>
    </comment>
    <comment ref="J9" authorId="0">
      <text>
        <r>
          <rPr>
            <b/>
            <sz val="9"/>
            <rFont val="Tahoma"/>
            <family val="2"/>
          </rPr>
          <t>Enter dollars for misc like tolls, parking, lodging, lunch, per diem, etc...</t>
        </r>
      </text>
    </comment>
    <comment ref="K9" authorId="0">
      <text>
        <r>
          <rPr>
            <b/>
            <sz val="9"/>
            <rFont val="Tahoma"/>
            <family val="2"/>
          </rPr>
          <t>This will add Fee, Mileages, and Misc for total per official.</t>
        </r>
      </text>
    </comment>
  </commentList>
</comments>
</file>

<file path=xl/comments2.xml><?xml version="1.0" encoding="utf-8"?>
<comments xmlns="http://schemas.openxmlformats.org/spreadsheetml/2006/main">
  <authors>
    <author>JD</author>
    <author>Jim</author>
  </authors>
  <commentList>
    <comment ref="F8" authorId="0">
      <text>
        <r>
          <rPr>
            <b/>
            <sz val="9"/>
            <rFont val="Tahoma"/>
            <family val="2"/>
          </rPr>
          <t>Enter the event name</t>
        </r>
      </text>
    </comment>
    <comment ref="Q8" authorId="1">
      <text>
        <r>
          <rPr>
            <b/>
            <sz val="9"/>
            <rFont val="Tahoma"/>
            <family val="2"/>
          </rPr>
          <t>Enter permit #</t>
        </r>
      </text>
    </comment>
    <comment ref="F9" authorId="0">
      <text>
        <r>
          <rPr>
            <b/>
            <sz val="9"/>
            <rFont val="Tahoma"/>
            <family val="2"/>
          </rPr>
          <t>Enter the date(s) of the event</t>
        </r>
      </text>
    </comment>
    <comment ref="F10" authorId="0">
      <text>
        <r>
          <rPr>
            <b/>
            <sz val="9"/>
            <rFont val="Tahoma"/>
            <family val="2"/>
          </rPr>
          <t>Select event category from drop down list</t>
        </r>
      </text>
    </comment>
  </commentList>
</comments>
</file>

<file path=xl/sharedStrings.xml><?xml version="1.0" encoding="utf-8"?>
<sst xmlns="http://schemas.openxmlformats.org/spreadsheetml/2006/main" count="569" uniqueCount="458">
  <si>
    <t>Name</t>
  </si>
  <si>
    <t>Position</t>
  </si>
  <si>
    <t>Fee</t>
  </si>
  <si>
    <t xml:space="preserve">Misc </t>
  </si>
  <si>
    <t>Total</t>
  </si>
  <si>
    <t>License#</t>
  </si>
  <si>
    <t xml:space="preserve"> Hours</t>
  </si>
  <si>
    <t>C/D/E Level Races</t>
  </si>
  <si>
    <t>Chief Referee</t>
  </si>
  <si>
    <t>5-9 Hrs</t>
  </si>
  <si>
    <t>10 Hrs</t>
  </si>
  <si>
    <t>11 Hrs</t>
  </si>
  <si>
    <t>12 Hrs</t>
  </si>
  <si>
    <t>13 Hrs</t>
  </si>
  <si>
    <t>Assistant Referee/Assistant Judge/Motor</t>
  </si>
  <si>
    <t>Chief Judge/Camera</t>
  </si>
  <si>
    <t>Babette</t>
  </si>
  <si>
    <t>Jaire</t>
  </si>
  <si>
    <t>Timothy</t>
  </si>
  <si>
    <t>Burgess</t>
  </si>
  <si>
    <t>Michael</t>
  </si>
  <si>
    <t>Camarena</t>
  </si>
  <si>
    <t>Jim</t>
  </si>
  <si>
    <t>Crompton</t>
  </si>
  <si>
    <t>Thomas</t>
  </si>
  <si>
    <t>Daugherty</t>
  </si>
  <si>
    <t>Dosenbach</t>
  </si>
  <si>
    <t>Bruce</t>
  </si>
  <si>
    <t>Finley</t>
  </si>
  <si>
    <t>Ted</t>
  </si>
  <si>
    <t>Fisher</t>
  </si>
  <si>
    <t>Cathleen</t>
  </si>
  <si>
    <t>Fives</t>
  </si>
  <si>
    <t>Marc</t>
  </si>
  <si>
    <t>Franklin</t>
  </si>
  <si>
    <t>Hardaway</t>
  </si>
  <si>
    <t>Eric</t>
  </si>
  <si>
    <t>Kenneth</t>
  </si>
  <si>
    <t>Kimari</t>
  </si>
  <si>
    <t>Robert</t>
  </si>
  <si>
    <t>Leibold</t>
  </si>
  <si>
    <t>Greg</t>
  </si>
  <si>
    <t>Peart</t>
  </si>
  <si>
    <t>Petersen</t>
  </si>
  <si>
    <t>Preisler</t>
  </si>
  <si>
    <t>Steve</t>
  </si>
  <si>
    <t>Rosefield</t>
  </si>
  <si>
    <t>Simonson</t>
  </si>
  <si>
    <t>Carlos</t>
  </si>
  <si>
    <t>Soto</t>
  </si>
  <si>
    <t>Jeffrey</t>
  </si>
  <si>
    <t>Wu</t>
  </si>
  <si>
    <t>Steven</t>
  </si>
  <si>
    <t>Eve</t>
  </si>
  <si>
    <t>Ben-Ora</t>
  </si>
  <si>
    <t>Normand</t>
  </si>
  <si>
    <t>Bergeron</t>
  </si>
  <si>
    <t>James</t>
  </si>
  <si>
    <t>David</t>
  </si>
  <si>
    <t>Richard</t>
  </si>
  <si>
    <t>Rick</t>
  </si>
  <si>
    <t>Erik</t>
  </si>
  <si>
    <t>Camacho</t>
  </si>
  <si>
    <t>Ryan</t>
  </si>
  <si>
    <t>Fu</t>
  </si>
  <si>
    <t>Matthew</t>
  </si>
  <si>
    <t>Martinez</t>
  </si>
  <si>
    <t>Shawn</t>
  </si>
  <si>
    <t>Mehaffey</t>
  </si>
  <si>
    <t>Andrew</t>
  </si>
  <si>
    <t>Trygg</t>
  </si>
  <si>
    <t>Darren</t>
  </si>
  <si>
    <t>Hildenbrand</t>
  </si>
  <si>
    <t>Mansur</t>
  </si>
  <si>
    <t>Netherwood</t>
  </si>
  <si>
    <t>Gary</t>
  </si>
  <si>
    <t>Yip</t>
  </si>
  <si>
    <t>Bair</t>
  </si>
  <si>
    <t>Don</t>
  </si>
  <si>
    <t>Ciccarelli</t>
  </si>
  <si>
    <t>Kurt</t>
  </si>
  <si>
    <t>Kabica</t>
  </si>
  <si>
    <t>Jay</t>
  </si>
  <si>
    <t>Kinney</t>
  </si>
  <si>
    <t>Monica</t>
  </si>
  <si>
    <t>Olivares</t>
  </si>
  <si>
    <t>Paul</t>
  </si>
  <si>
    <t>Sauer</t>
  </si>
  <si>
    <t>Wachter</t>
  </si>
  <si>
    <t>Verify an Official has a current license.</t>
  </si>
  <si>
    <t>license#</t>
  </si>
  <si>
    <t>first name</t>
  </si>
  <si>
    <t>last name</t>
  </si>
  <si>
    <t>Alex</t>
  </si>
  <si>
    <t>Shieh</t>
  </si>
  <si>
    <t>Ann</t>
  </si>
  <si>
    <t>Stuart</t>
  </si>
  <si>
    <t>Chris</t>
  </si>
  <si>
    <t>Coppinger</t>
  </si>
  <si>
    <t>Black</t>
  </si>
  <si>
    <t>Miller</t>
  </si>
  <si>
    <t>Wilson</t>
  </si>
  <si>
    <t>Dion</t>
  </si>
  <si>
    <t>Pappe</t>
  </si>
  <si>
    <t>Jennifer</t>
  </si>
  <si>
    <t>Claassen</t>
  </si>
  <si>
    <t>Joseph</t>
  </si>
  <si>
    <t>Hewlings</t>
  </si>
  <si>
    <t>Lindsay</t>
  </si>
  <si>
    <t>Currier</t>
  </si>
  <si>
    <t>Mari</t>
  </si>
  <si>
    <t xml:space="preserve">Melanie </t>
  </si>
  <si>
    <t>Patricia</t>
  </si>
  <si>
    <t>Rachel</t>
  </si>
  <si>
    <t>Marcuson</t>
  </si>
  <si>
    <t>Rodney</t>
  </si>
  <si>
    <t>Hernandez</t>
  </si>
  <si>
    <t>Ron</t>
  </si>
  <si>
    <t>Boeck</t>
  </si>
  <si>
    <t>Scott</t>
  </si>
  <si>
    <t>Wiseman</t>
  </si>
  <si>
    <t>USA CYCLING</t>
  </si>
  <si>
    <t>SUMMARY INVOICE</t>
  </si>
  <si>
    <t>Make check or credit card payable to USA Cycling</t>
  </si>
  <si>
    <t>EVENT NAME:</t>
  </si>
  <si>
    <t>Permit:</t>
  </si>
  <si>
    <t>EVENT DATE(S):</t>
  </si>
  <si>
    <t>EVENT CATEGORY:</t>
  </si>
  <si>
    <t>Category E</t>
  </si>
  <si>
    <t>Category/Class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</si>
  <si>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</si>
  <si>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</si>
  <si>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</si>
  <si>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</si>
  <si>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</si>
  <si>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</si>
  <si>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</si>
  <si>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</si>
  <si>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</si>
  <si>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</si>
  <si>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Total Riders Per Day</t>
  </si>
  <si>
    <t>Less # of Dupl Entries/Day</t>
  </si>
  <si>
    <t>Subtotal Number of Entries</t>
  </si>
  <si>
    <t>Total Insurance Due Per Day</t>
  </si>
  <si>
    <t>Licenses sold:</t>
  </si>
  <si>
    <t>Non-Competitive event</t>
  </si>
  <si>
    <t>Annual - Beginner</t>
  </si>
  <si>
    <t>Junior annual</t>
  </si>
  <si>
    <t>Annual - Cat 2 / 3</t>
  </si>
  <si>
    <t>Annual - Cat 1</t>
  </si>
  <si>
    <t>Total Due USA Cycling:</t>
  </si>
  <si>
    <t>\</t>
  </si>
  <si>
    <t>CX, Mtn Bk, Coll, Jr qty</t>
  </si>
  <si>
    <t>NCNCA Ins @ $1 per day</t>
  </si>
  <si>
    <t>Total Due NCNCA:</t>
  </si>
  <si>
    <t>Race Name</t>
  </si>
  <si>
    <t>Permit#</t>
  </si>
  <si>
    <t>Date:</t>
  </si>
  <si>
    <t>Race Announcement:</t>
  </si>
  <si>
    <t xml:space="preserve">Available (flyer)? </t>
  </si>
  <si>
    <t>y</t>
  </si>
  <si>
    <t>Events as indicated?</t>
  </si>
  <si>
    <t>Prizes as specified?</t>
  </si>
  <si>
    <t>Sufficient staff?</t>
  </si>
  <si>
    <t>Sufficient facilities/time allowed?</t>
  </si>
  <si>
    <t>Start lists adequate?</t>
  </si>
  <si>
    <t>Course changes required?</t>
  </si>
  <si>
    <t>Rider Discipline qty:</t>
  </si>
  <si>
    <t>Crew1</t>
  </si>
  <si>
    <t>Crew2</t>
  </si>
  <si>
    <t>Crew3</t>
  </si>
  <si>
    <t>Crew4</t>
  </si>
  <si>
    <t>Crew5</t>
  </si>
  <si>
    <t>Crew6</t>
  </si>
  <si>
    <t>Crew7</t>
  </si>
  <si>
    <t>Crew8</t>
  </si>
  <si>
    <t>Crew9</t>
  </si>
  <si>
    <t>Crew10</t>
  </si>
  <si>
    <t>Crew11</t>
  </si>
  <si>
    <t>Crew12</t>
  </si>
  <si>
    <t>Crew13</t>
  </si>
  <si>
    <t>Crew14</t>
  </si>
  <si>
    <t>RaceCat1</t>
  </si>
  <si>
    <t>RaceCat2</t>
  </si>
  <si>
    <t>RaceCat3</t>
  </si>
  <si>
    <t>RaceCat4</t>
  </si>
  <si>
    <t>RaceCat5</t>
  </si>
  <si>
    <t>RaceCat6</t>
  </si>
  <si>
    <t>RaceCat7</t>
  </si>
  <si>
    <t>RaceCat8</t>
  </si>
  <si>
    <t>RaceCat9</t>
  </si>
  <si>
    <t>RaceCat10</t>
  </si>
  <si>
    <t>RaceCat11</t>
  </si>
  <si>
    <t>RaceCat12</t>
  </si>
  <si>
    <t>RaceCat13</t>
  </si>
  <si>
    <t>RaceCat14</t>
  </si>
  <si>
    <t>RaceCat15</t>
  </si>
  <si>
    <t>RaceCat16</t>
  </si>
  <si>
    <t>RaceCat17</t>
  </si>
  <si>
    <t>RaceCat18</t>
  </si>
  <si>
    <t>RaceCat19</t>
  </si>
  <si>
    <t>RaceCat20</t>
  </si>
  <si>
    <t>RaceCat21</t>
  </si>
  <si>
    <t>RaceCat22</t>
  </si>
  <si>
    <t>RaceCat23</t>
  </si>
  <si>
    <t>RaceCat24</t>
  </si>
  <si>
    <t>RaceCat25</t>
  </si>
  <si>
    <t>RaceCat26</t>
  </si>
  <si>
    <t>RaceCat27</t>
  </si>
  <si>
    <t>RaceCat28</t>
  </si>
  <si>
    <t>total riders</t>
  </si>
  <si>
    <t>unique(non collegiate and jr in jr races)</t>
  </si>
  <si>
    <t>NCNCA fee</t>
  </si>
  <si>
    <t>Registration:</t>
  </si>
  <si>
    <t>Event conduct:</t>
  </si>
  <si>
    <t>n</t>
  </si>
  <si>
    <t>Rider Discipline:</t>
  </si>
  <si>
    <t>How many?</t>
  </si>
  <si>
    <t>Attach separate description and Fine Assessment paperwork (if required)</t>
  </si>
  <si>
    <t>n/a</t>
  </si>
  <si>
    <r>
      <t>Race Crew</t>
    </r>
    <r>
      <rPr>
        <sz val="10"/>
        <color theme="1"/>
        <rFont val="Arial"/>
        <family val="2"/>
      </rPr>
      <t xml:space="preserve"> (separate sheet is acceptable)</t>
    </r>
  </si>
  <si>
    <r>
      <t xml:space="preserve">Rider totals per category </t>
    </r>
    <r>
      <rPr>
        <sz val="10"/>
        <color theme="1"/>
        <rFont val="Arial"/>
        <family val="2"/>
      </rPr>
      <t>(separate sheet is acceptable)</t>
    </r>
  </si>
  <si>
    <t>Role</t>
  </si>
  <si>
    <t>Category</t>
  </si>
  <si>
    <t>qty</t>
  </si>
  <si>
    <t>Total riders?</t>
  </si>
  <si>
    <t>Unique riders? (excluding CX, Collegiate and Juniors in Junior races)</t>
  </si>
  <si>
    <t>Additional Comments</t>
  </si>
  <si>
    <t>&lt;date&gt;</t>
  </si>
  <si>
    <t>Location: &lt;city&gt;</t>
  </si>
  <si>
    <t>Chief Referee: &lt;cr name&gt;</t>
  </si>
  <si>
    <t>Prepared by: &lt;name&gt;</t>
  </si>
  <si>
    <t>Fanny</t>
  </si>
  <si>
    <t>Bourdais</t>
  </si>
  <si>
    <t>Roy</t>
  </si>
  <si>
    <t>Dustin</t>
  </si>
  <si>
    <t>Yue</t>
  </si>
  <si>
    <t>Kevin</t>
  </si>
  <si>
    <t>Joell</t>
  </si>
  <si>
    <t>Keith</t>
  </si>
  <si>
    <t>Barnden</t>
  </si>
  <si>
    <t>Jeremy</t>
  </si>
  <si>
    <t>Campfield</t>
  </si>
  <si>
    <t>Barry</t>
  </si>
  <si>
    <t>Stewart</t>
  </si>
  <si>
    <t>city</t>
  </si>
  <si>
    <t>SANTA ROSA</t>
  </si>
  <si>
    <t>BAKERSFIELD</t>
  </si>
  <si>
    <t>FREMONT</t>
  </si>
  <si>
    <t>RENO</t>
  </si>
  <si>
    <t>SAN LUIS OBISPO</t>
  </si>
  <si>
    <t>SACRAMENTO</t>
  </si>
  <si>
    <t xml:space="preserve">SACRAMENTO </t>
  </si>
  <si>
    <t>DANVILLE</t>
  </si>
  <si>
    <t>SAN JOSE</t>
  </si>
  <si>
    <t>PORTERVILLE</t>
  </si>
  <si>
    <t>ANTELOPE</t>
  </si>
  <si>
    <t>WATERFORD</t>
  </si>
  <si>
    <t>EL DORADO HILLS</t>
  </si>
  <si>
    <t>WINDSOR</t>
  </si>
  <si>
    <t>CARSON CITY</t>
  </si>
  <si>
    <t>GARDEN VALLEY</t>
  </si>
  <si>
    <t>MADERA</t>
  </si>
  <si>
    <t>FRESNO</t>
  </si>
  <si>
    <t>RIVERBANK</t>
  </si>
  <si>
    <t>DAVIS</t>
  </si>
  <si>
    <t>AUBURN</t>
  </si>
  <si>
    <t>ROUND MOUNTAIN</t>
  </si>
  <si>
    <t>MENLO PARK</t>
  </si>
  <si>
    <t>CAMPBELL</t>
  </si>
  <si>
    <t>SPRINGVILLE</t>
  </si>
  <si>
    <t>MONTEREY</t>
  </si>
  <si>
    <t>SAN FRANCISCO</t>
  </si>
  <si>
    <t>CLOVERDALE</t>
  </si>
  <si>
    <t>PENNGROVE</t>
  </si>
  <si>
    <t>PLACERVILLE</t>
  </si>
  <si>
    <t>SOULSBYVILLE</t>
  </si>
  <si>
    <t>SANTA CRUZ</t>
  </si>
  <si>
    <t>GALT</t>
  </si>
  <si>
    <t>STANFORD</t>
  </si>
  <si>
    <t>FOLSOM</t>
  </si>
  <si>
    <t>RICHMOND</t>
  </si>
  <si>
    <t>SALINAS</t>
  </si>
  <si>
    <t>LOS GATOS</t>
  </si>
  <si>
    <t>PLEASANTON</t>
  </si>
  <si>
    <t>CUPERTINO</t>
  </si>
  <si>
    <t>ALAMEDA</t>
  </si>
  <si>
    <t>BENICIA</t>
  </si>
  <si>
    <t>GRASS VALLEY</t>
  </si>
  <si>
    <t>NOVATO</t>
  </si>
  <si>
    <t>STOCKTON</t>
  </si>
  <si>
    <t>&lt;race name&gt;</t>
  </si>
  <si>
    <t>&lt; 5 Hrs</t>
  </si>
  <si>
    <t>Collegiate</t>
  </si>
  <si>
    <t>One-day - Beginner</t>
  </si>
  <si>
    <t>Fees</t>
  </si>
  <si>
    <t>&lt; 5Hrs</t>
  </si>
  <si>
    <t>5+ Hrs</t>
  </si>
  <si>
    <t>OT at 30/Hr</t>
  </si>
  <si>
    <t>Enter Position (CR, CJ, AJ, AR, Motor or Camera) and Hours to calculate fee</t>
  </si>
  <si>
    <t>Stefan</t>
  </si>
  <si>
    <t>Pommerenk</t>
  </si>
  <si>
    <t>Stefan Pommerenk</t>
  </si>
  <si>
    <t>HAYWARD</t>
  </si>
  <si>
    <t>2019  NCNCA Officials Invoice</t>
  </si>
  <si>
    <t>For races over 9 hours overtime for all officials is $30 per hour billable in 15 minute increments; $35 per diem for multi-day races (when an overnight stay is required)</t>
  </si>
  <si>
    <t>&lt;2019-xxxx&gt;</t>
  </si>
  <si>
    <t>WALNUT CREEK</t>
  </si>
  <si>
    <t>Mark</t>
  </si>
  <si>
    <t>Kovacic</t>
  </si>
  <si>
    <t>SUSANVILLE</t>
  </si>
  <si>
    <t>Teo</t>
  </si>
  <si>
    <t>Darien</t>
  </si>
  <si>
    <t>Smith</t>
  </si>
  <si>
    <t>LINCOLN</t>
  </si>
  <si>
    <t>GOLD RIVER</t>
  </si>
  <si>
    <t>Jim Wachter</t>
  </si>
  <si>
    <t>Darien Smith</t>
  </si>
  <si>
    <t>Mark Kovacic</t>
  </si>
  <si>
    <t>Teo Martinez</t>
  </si>
  <si>
    <t>Miles at race x.58</t>
  </si>
  <si>
    <t>Miles to/from x.58</t>
  </si>
  <si>
    <t>Insurance @ $4.00 per day</t>
  </si>
  <si>
    <t>Mileage is $.58 per mile as of 1/1/2019 Lunch or $15 for events over 5 Hours</t>
  </si>
  <si>
    <t>John</t>
  </si>
  <si>
    <t>Allen</t>
  </si>
  <si>
    <t>John Allen</t>
  </si>
  <si>
    <t>LONG BEACH</t>
  </si>
  <si>
    <t>Heather</t>
  </si>
  <si>
    <t>Heather Allen</t>
  </si>
  <si>
    <t>Jim Allen</t>
  </si>
  <si>
    <t>RANCHITA</t>
  </si>
  <si>
    <t>Blake</t>
  </si>
  <si>
    <t>Anton</t>
  </si>
  <si>
    <t>Blake Anton</t>
  </si>
  <si>
    <t>ARROYO GRANDE</t>
  </si>
  <si>
    <t>Agustin</t>
  </si>
  <si>
    <t>Aquino</t>
  </si>
  <si>
    <t>Agustin Aquino</t>
  </si>
  <si>
    <t>COVINA</t>
  </si>
  <si>
    <t>Sal</t>
  </si>
  <si>
    <t>Aridi</t>
  </si>
  <si>
    <t>Sal Aridi</t>
  </si>
  <si>
    <t>RANCHO CUCAMONGA</t>
  </si>
  <si>
    <t>Barnes</t>
  </si>
  <si>
    <t>Steven Barnes</t>
  </si>
  <si>
    <t>RIMFOREST</t>
  </si>
  <si>
    <t>Birditt</t>
  </si>
  <si>
    <t>Michael Birditt</t>
  </si>
  <si>
    <t>SAN DIEGO</t>
  </si>
  <si>
    <t>Chris Black</t>
  </si>
  <si>
    <t>Patricia Black</t>
  </si>
  <si>
    <t>Christensen</t>
  </si>
  <si>
    <t>James Christensen</t>
  </si>
  <si>
    <t>CARSON</t>
  </si>
  <si>
    <t>Martha</t>
  </si>
  <si>
    <t>Martha Christensen</t>
  </si>
  <si>
    <t>Dominic</t>
  </si>
  <si>
    <t>Clark</t>
  </si>
  <si>
    <t>Dominic Clark</t>
  </si>
  <si>
    <t>VENTURA</t>
  </si>
  <si>
    <t>Sam</t>
  </si>
  <si>
    <t>Coleman</t>
  </si>
  <si>
    <t>Sam Coleman</t>
  </si>
  <si>
    <t>FOUNTAIN VALLEY</t>
  </si>
  <si>
    <t>Diem</t>
  </si>
  <si>
    <t>Do</t>
  </si>
  <si>
    <t>Diem Do</t>
  </si>
  <si>
    <t>Ramon</t>
  </si>
  <si>
    <t>Gonzalez</t>
  </si>
  <si>
    <t>Ramon Gonzalez</t>
  </si>
  <si>
    <t>GRAND TERRACE</t>
  </si>
  <si>
    <t>Janeen</t>
  </si>
  <si>
    <t>Janeen Gonzalez</t>
  </si>
  <si>
    <t>Taylor</t>
  </si>
  <si>
    <t>Taylor Gonzalez</t>
  </si>
  <si>
    <t>Nancy</t>
  </si>
  <si>
    <t>Hess</t>
  </si>
  <si>
    <t>Nancy Hess</t>
  </si>
  <si>
    <t>SAN CLEMENTE</t>
  </si>
  <si>
    <t>Hilbrecht</t>
  </si>
  <si>
    <t>Eric Hilbrecht</t>
  </si>
  <si>
    <t>LAS VEGAS</t>
  </si>
  <si>
    <t>Aireanne</t>
  </si>
  <si>
    <t>Hjelle</t>
  </si>
  <si>
    <t>Aireanne Hjelle</t>
  </si>
  <si>
    <t>Lynn</t>
  </si>
  <si>
    <t>Ingram</t>
  </si>
  <si>
    <t>Lynn Ingram</t>
  </si>
  <si>
    <t>LOS ANGELES</t>
  </si>
  <si>
    <t>Kelly</t>
  </si>
  <si>
    <t>Jones</t>
  </si>
  <si>
    <t>Kelly Jones</t>
  </si>
  <si>
    <t>PALMDALE</t>
  </si>
  <si>
    <t>Julie</t>
  </si>
  <si>
    <t>Kaplan</t>
  </si>
  <si>
    <t>Julie Kaplan</t>
  </si>
  <si>
    <t>OXNARD</t>
  </si>
  <si>
    <t>Carla</t>
  </si>
  <si>
    <t>Koehler</t>
  </si>
  <si>
    <t>Carla Koehler</t>
  </si>
  <si>
    <t>Kovacks</t>
  </si>
  <si>
    <t>Kurt Kovacks</t>
  </si>
  <si>
    <t>MENIFEE</t>
  </si>
  <si>
    <t>Victoria</t>
  </si>
  <si>
    <t>Maskiewicz</t>
  </si>
  <si>
    <t>Victoria Maskiewicz</t>
  </si>
  <si>
    <t>REDLANDS</t>
  </si>
  <si>
    <t>William</t>
  </si>
  <si>
    <t>McPherson</t>
  </si>
  <si>
    <t>William McPherson</t>
  </si>
  <si>
    <t>COSTA MESA</t>
  </si>
  <si>
    <t>Mock</t>
  </si>
  <si>
    <t>William Mock</t>
  </si>
  <si>
    <t>Murray</t>
  </si>
  <si>
    <t>Patricia Murray</t>
  </si>
  <si>
    <t>Tim</t>
  </si>
  <si>
    <t>Nelson</t>
  </si>
  <si>
    <t>Tim Nelson</t>
  </si>
  <si>
    <t>CORONADO</t>
  </si>
  <si>
    <t>Pelegrin</t>
  </si>
  <si>
    <t>Robert Pelegrin</t>
  </si>
  <si>
    <t>TORRANCE</t>
  </si>
  <si>
    <t>Jeff</t>
  </si>
  <si>
    <t>Prinz</t>
  </si>
  <si>
    <t>Jeff Prinz</t>
  </si>
  <si>
    <t>LADERA RANCH</t>
  </si>
  <si>
    <t>Jolie</t>
  </si>
  <si>
    <t>Ramage</t>
  </si>
  <si>
    <t>Jolie Ramage</t>
  </si>
  <si>
    <t>Ray</t>
  </si>
  <si>
    <t>Ray Ramage</t>
  </si>
  <si>
    <t>Elizabeth</t>
  </si>
  <si>
    <t>Roebuck</t>
  </si>
  <si>
    <t>Elizabeth Roebuck</t>
  </si>
  <si>
    <t>ALTA LOMA</t>
  </si>
  <si>
    <t>Rubcic</t>
  </si>
  <si>
    <t>John Rubcic</t>
  </si>
  <si>
    <t>JULIAN</t>
  </si>
  <si>
    <t>Savitt</t>
  </si>
  <si>
    <t>Richard Savitt</t>
  </si>
  <si>
    <t>YORBA LINDA</t>
  </si>
  <si>
    <t>Tom</t>
  </si>
  <si>
    <t>Spiegel</t>
  </si>
  <si>
    <t>Tom Spiegel</t>
  </si>
  <si>
    <t>FAWNSKIN</t>
  </si>
  <si>
    <t>Barry Stewart</t>
  </si>
  <si>
    <t>Logan</t>
  </si>
  <si>
    <t>VanWay</t>
  </si>
  <si>
    <t>Logan VanWay</t>
  </si>
  <si>
    <t>SHAFTER</t>
  </si>
  <si>
    <t>Vega</t>
  </si>
  <si>
    <t>Greg Vega</t>
  </si>
  <si>
    <t>GLENDALE</t>
  </si>
  <si>
    <t>Willett</t>
  </si>
  <si>
    <t>David Willett</t>
  </si>
  <si>
    <t>Sean</t>
  </si>
  <si>
    <t>Sean Wilson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</si>
</sst>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X $&quot;###.00"/>
    <numFmt numFmtId="166" formatCode="_(&quot;$&quot;* #,##0_);_(&quot;$&quot;* \(#,##0\);_(&quot;$&quot;* &quot;-&quot;??_);_(@_)"/>
    <numFmt numFmtId="167" formatCode="&quot;$&quot;#,##0"/>
    <numFmt numFmtId="168" formatCode="&quot;X $&quot;###"/>
  </numFmts>
  <fonts count="2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name val="Tahoma"/>
      <family val="2"/>
    </font>
    <font>
      <u val="single"/>
      <sz val="10"/>
      <color theme="10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6"/>
      <color indexed="9"/>
      <name val="Arial"/>
      <family val="2"/>
    </font>
    <font>
      <b/>
      <u val="single"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3" fillId="0" borderId="0">
      <alignment/>
      <protection/>
    </xf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9" fillId="0" borderId="0" xfId="0" applyFont="1" applyAlignment="1">
      <alignment/>
    </xf>
    <xf numFmtId="0" fontId="10" fillId="0" borderId="0" xfId="0" applyFont="1"/>
    <xf numFmtId="0" fontId="10" fillId="0" borderId="1" xfId="0" applyFont="1" applyBorder="1" applyAlignment="1">
      <alignment horizontal="center"/>
    </xf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/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/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" fillId="0" borderId="0" xfId="32" applyFont="1" applyAlignment="1">
      <alignment horizontal="right"/>
      <protection/>
    </xf>
    <xf numFmtId="0" fontId="17" fillId="0" borderId="0" xfId="32" applyFont="1" applyProtection="1">
      <alignment/>
      <protection/>
    </xf>
    <xf numFmtId="49" fontId="16" fillId="0" borderId="0" xfId="32" applyNumberFormat="1" applyFont="1" applyAlignment="1">
      <alignment horizontal="left"/>
      <protection/>
    </xf>
    <xf numFmtId="16" fontId="18" fillId="5" borderId="14" xfId="32" applyNumberFormat="1" applyFont="1" applyFill="1" applyBorder="1">
      <alignment/>
      <protection/>
    </xf>
    <xf numFmtId="0" fontId="18" fillId="5" borderId="14" xfId="32" applyFont="1" applyFill="1" applyBorder="1">
      <alignment/>
      <protection/>
    </xf>
    <xf numFmtId="0" fontId="18" fillId="5" borderId="15" xfId="32" applyFont="1" applyFill="1" applyBorder="1">
      <alignment/>
      <protection/>
    </xf>
    <xf numFmtId="0" fontId="19" fillId="6" borderId="16" xfId="32" applyFont="1" applyFill="1" applyBorder="1" applyAlignment="1" quotePrefix="1">
      <alignment horizontal="right" vertical="center"/>
      <protection/>
    </xf>
    <xf numFmtId="0" fontId="20" fillId="6" borderId="17" xfId="32" applyFont="1" applyFill="1" applyBorder="1" applyProtection="1">
      <alignment/>
      <protection locked="0"/>
    </xf>
    <xf numFmtId="0" fontId="20" fillId="6" borderId="18" xfId="32" applyFont="1" applyFill="1" applyBorder="1" applyProtection="1">
      <alignment/>
      <protection locked="0"/>
    </xf>
    <xf numFmtId="0" fontId="20" fillId="6" borderId="2" xfId="32" applyFont="1" applyFill="1" applyBorder="1" applyProtection="1">
      <alignment/>
      <protection locked="0"/>
    </xf>
    <xf numFmtId="0" fontId="19" fillId="0" borderId="16" xfId="32" applyFont="1" applyBorder="1" applyAlignment="1" quotePrefix="1">
      <alignment horizontal="right" vertical="center"/>
      <protection/>
    </xf>
    <xf numFmtId="0" fontId="20" fillId="0" borderId="17" xfId="32" applyFont="1" applyBorder="1" applyProtection="1">
      <alignment/>
      <protection locked="0"/>
    </xf>
    <xf numFmtId="0" fontId="20" fillId="0" borderId="18" xfId="32" applyFont="1" applyBorder="1" applyProtection="1">
      <alignment/>
      <protection locked="0"/>
    </xf>
    <xf numFmtId="0" fontId="20" fillId="0" borderId="2" xfId="32" applyFont="1" applyBorder="1" applyProtection="1">
      <alignment/>
      <protection locked="0"/>
    </xf>
    <xf numFmtId="0" fontId="1" fillId="0" borderId="0" xfId="32" applyFont="1" applyProtection="1">
      <alignment/>
      <protection locked="0"/>
    </xf>
    <xf numFmtId="20" fontId="14" fillId="0" borderId="0" xfId="32" applyNumberFormat="1" applyFont="1" applyAlignment="1" quotePrefix="1">
      <alignment horizontal="right" vertical="center"/>
      <protection/>
    </xf>
    <xf numFmtId="0" fontId="14" fillId="0" borderId="0" xfId="32" applyFont="1" applyAlignment="1">
      <alignment horizontal="left" vertical="center"/>
      <protection/>
    </xf>
    <xf numFmtId="0" fontId="1" fillId="0" borderId="0" xfId="32" applyFont="1">
      <alignment/>
      <protection/>
    </xf>
    <xf numFmtId="0" fontId="14" fillId="0" borderId="0" xfId="32" applyFont="1" applyAlignment="1" quotePrefix="1">
      <alignment horizontal="right" vertical="center"/>
      <protection/>
    </xf>
    <xf numFmtId="165" fontId="1" fillId="0" borderId="19" xfId="32" applyNumberFormat="1" applyFont="1" applyBorder="1" applyAlignment="1" quotePrefix="1">
      <alignment horizontal="right"/>
      <protection/>
    </xf>
    <xf numFmtId="0" fontId="1" fillId="0" borderId="0" xfId="32" applyFont="1" applyAlignment="1">
      <alignment horizontal="left" vertical="center"/>
      <protection/>
    </xf>
    <xf numFmtId="167" fontId="1" fillId="0" borderId="0" xfId="32" applyNumberFormat="1" applyFont="1">
      <alignment/>
      <protection/>
    </xf>
    <xf numFmtId="0" fontId="21" fillId="0" borderId="0" xfId="32" applyFont="1">
      <alignment/>
      <protection/>
    </xf>
    <xf numFmtId="0" fontId="22" fillId="0" borderId="0" xfId="32" applyFont="1">
      <alignment/>
      <protection/>
    </xf>
    <xf numFmtId="168" fontId="1" fillId="0" borderId="19" xfId="32" applyNumberFormat="1" applyFont="1" applyBorder="1" applyAlignment="1" quotePrefix="1">
      <alignment horizontal="right"/>
      <protection/>
    </xf>
    <xf numFmtId="0" fontId="15" fillId="0" borderId="0" xfId="32" applyNumberFormat="1" applyFont="1" applyFill="1" applyAlignment="1" applyProtection="1">
      <alignment wrapText="1"/>
      <protection locked="0"/>
    </xf>
    <xf numFmtId="0" fontId="23" fillId="0" borderId="0" xfId="34" applyFont="1" applyAlignment="1">
      <alignment horizontal="center"/>
      <protection/>
    </xf>
    <xf numFmtId="0" fontId="24" fillId="0" borderId="2" xfId="34" applyFont="1" applyBorder="1" applyProtection="1">
      <alignment/>
      <protection/>
    </xf>
    <xf numFmtId="16" fontId="24" fillId="0" borderId="2" xfId="34" applyNumberFormat="1" applyFont="1" applyBorder="1">
      <alignment/>
      <protection/>
    </xf>
    <xf numFmtId="0" fontId="24" fillId="0" borderId="0" xfId="34" applyFont="1" applyBorder="1">
      <alignment/>
      <protection/>
    </xf>
    <xf numFmtId="0" fontId="24" fillId="0" borderId="0" xfId="34" applyFont="1">
      <alignment/>
      <protection/>
    </xf>
    <xf numFmtId="0" fontId="24" fillId="0" borderId="0" xfId="34" applyFont="1" applyAlignment="1">
      <alignment horizontal="center"/>
      <protection/>
    </xf>
    <xf numFmtId="0" fontId="24" fillId="0" borderId="0" xfId="34" applyFont="1" applyAlignment="1">
      <alignment vertical="center"/>
      <protection/>
    </xf>
    <xf numFmtId="0" fontId="24" fillId="0" borderId="2" xfId="34" applyFont="1" applyBorder="1" applyAlignment="1" applyProtection="1">
      <alignment horizontal="center" vertical="center"/>
      <protection locked="0"/>
    </xf>
    <xf numFmtId="0" fontId="24" fillId="0" borderId="0" xfId="34" applyFont="1" applyAlignment="1">
      <alignment horizontal="center" vertical="center" wrapText="1"/>
      <protection/>
    </xf>
    <xf numFmtId="0" fontId="24" fillId="0" borderId="0" xfId="34" applyFont="1" applyAlignment="1">
      <alignment horizontal="center" wrapText="1"/>
      <protection/>
    </xf>
    <xf numFmtId="0" fontId="24" fillId="0" borderId="20" xfId="34" applyFont="1" applyBorder="1" applyAlignment="1" applyProtection="1">
      <alignment horizontal="center" vertical="center"/>
      <protection locked="0"/>
    </xf>
    <xf numFmtId="0" fontId="24" fillId="0" borderId="0" xfId="34" applyFont="1" applyAlignment="1">
      <alignment horizontal="left" vertical="top" wrapText="1"/>
      <protection/>
    </xf>
    <xf numFmtId="14" fontId="24" fillId="0" borderId="0" xfId="34" applyNumberFormat="1" applyFont="1">
      <alignment/>
      <protection/>
    </xf>
    <xf numFmtId="0" fontId="24" fillId="0" borderId="0" xfId="34" applyFont="1" applyAlignment="1" applyProtection="1">
      <alignment horizontal="center"/>
      <protection locked="0"/>
    </xf>
    <xf numFmtId="166" fontId="24" fillId="0" borderId="0" xfId="34" applyNumberFormat="1" applyFont="1" applyAlignment="1">
      <alignment horizontal="center"/>
      <protection/>
    </xf>
    <xf numFmtId="0" fontId="23" fillId="0" borderId="0" xfId="34" applyFont="1" applyAlignment="1">
      <alignment vertical="center"/>
      <protection/>
    </xf>
    <xf numFmtId="0" fontId="24" fillId="0" borderId="21" xfId="34" applyFont="1" applyBorder="1" applyAlignment="1">
      <alignment horizontal="center"/>
      <protection/>
    </xf>
    <xf numFmtId="0" fontId="24" fillId="0" borderId="2" xfId="34" applyFont="1" applyBorder="1" applyAlignment="1">
      <alignment horizontal="center"/>
      <protection/>
    </xf>
    <xf numFmtId="0" fontId="24" fillId="0" borderId="0" xfId="34" applyFont="1" applyBorder="1" applyAlignment="1">
      <alignment horizontal="center"/>
      <protection/>
    </xf>
    <xf numFmtId="0" fontId="24" fillId="0" borderId="21" xfId="34" applyFont="1" applyBorder="1" applyAlignment="1" applyProtection="1">
      <alignment vertical="center"/>
      <protection locked="0"/>
    </xf>
    <xf numFmtId="0" fontId="24" fillId="0" borderId="22" xfId="34" applyFont="1" applyBorder="1" applyAlignment="1" applyProtection="1">
      <alignment vertical="center"/>
      <protection locked="0"/>
    </xf>
    <xf numFmtId="0" fontId="24" fillId="0" borderId="2" xfId="34" applyFont="1" applyBorder="1" applyAlignment="1" applyProtection="1">
      <alignment vertical="center"/>
      <protection locked="0"/>
    </xf>
    <xf numFmtId="0" fontId="24" fillId="0" borderId="0" xfId="34" applyFont="1" applyAlignment="1">
      <alignment horizontal="center" vertical="center"/>
      <protection/>
    </xf>
    <xf numFmtId="0" fontId="24" fillId="0" borderId="2" xfId="34" applyFont="1" applyBorder="1" applyAlignment="1">
      <alignment vertical="center"/>
      <protection/>
    </xf>
    <xf numFmtId="0" fontId="24" fillId="0" borderId="0" xfId="34" applyFont="1" applyAlignment="1">
      <alignment horizontal="right"/>
      <protection/>
    </xf>
    <xf numFmtId="0" fontId="24" fillId="0" borderId="2" xfId="34" applyFont="1" applyBorder="1" applyProtection="1">
      <alignment/>
      <protection locked="0"/>
    </xf>
    <xf numFmtId="166" fontId="24" fillId="0" borderId="2" xfId="35" applyNumberFormat="1" applyFont="1" applyBorder="1"/>
    <xf numFmtId="166" fontId="24" fillId="0" borderId="0" xfId="35" applyNumberFormat="1" applyFont="1" applyBorder="1"/>
    <xf numFmtId="164" fontId="10" fillId="0" borderId="0" xfId="0" applyNumberFormat="1" applyFont="1"/>
    <xf numFmtId="0" fontId="1" fillId="0" borderId="19" xfId="32" applyFont="1" applyBorder="1">
      <alignment/>
      <protection/>
    </xf>
    <xf numFmtId="0" fontId="1" fillId="0" borderId="2" xfId="32" applyFont="1" applyFill="1" applyBorder="1" applyProtection="1">
      <alignment/>
      <protection locked="0"/>
    </xf>
    <xf numFmtId="0" fontId="1" fillId="0" borderId="0" xfId="32" applyFont="1" applyFill="1" applyProtection="1">
      <alignment/>
      <protection/>
    </xf>
    <xf numFmtId="164" fontId="1" fillId="0" borderId="0" xfId="32" applyNumberFormat="1" applyFont="1">
      <alignment/>
      <protection/>
    </xf>
    <xf numFmtId="166" fontId="10" fillId="0" borderId="23" xfId="33" applyNumberFormat="1" applyFont="1" applyBorder="1"/>
    <xf numFmtId="1" fontId="1" fillId="0" borderId="2" xfId="32" applyNumberFormat="1" applyFont="1" applyFill="1" applyBorder="1" applyProtection="1">
      <alignment/>
      <protection locked="0"/>
    </xf>
    <xf numFmtId="164" fontId="1" fillId="0" borderId="24" xfId="32" applyNumberFormat="1" applyFont="1" applyBorder="1">
      <alignment/>
      <protection/>
    </xf>
    <xf numFmtId="166" fontId="10" fillId="0" borderId="24" xfId="33" applyNumberFormat="1" applyFont="1" applyBorder="1"/>
    <xf numFmtId="166" fontId="10" fillId="0" borderId="25" xfId="33" applyNumberFormat="1" applyFont="1" applyBorder="1"/>
    <xf numFmtId="1" fontId="1" fillId="0" borderId="26" xfId="32" applyNumberFormat="1" applyFont="1" applyFill="1" applyBorder="1" applyProtection="1">
      <alignment/>
      <protection locked="0"/>
    </xf>
    <xf numFmtId="6" fontId="24" fillId="0" borderId="0" xfId="34" applyNumberFormat="1" applyFont="1" applyAlignment="1">
      <alignment horizontal="center"/>
      <protection/>
    </xf>
    <xf numFmtId="20" fontId="24" fillId="0" borderId="0" xfId="34" applyNumberFormat="1" applyFont="1" applyAlignment="1">
      <alignment horizontal="center"/>
      <protection/>
    </xf>
    <xf numFmtId="166" fontId="10" fillId="0" borderId="0" xfId="33" applyNumberFormat="1" applyFont="1" applyBorder="1"/>
    <xf numFmtId="1" fontId="1" fillId="0" borderId="0" xfId="32" applyNumberFormat="1" applyFont="1" applyFill="1" applyBorder="1" applyProtection="1">
      <alignment/>
      <protection locked="0"/>
    </xf>
    <xf numFmtId="43" fontId="10" fillId="2" borderId="2" xfId="18" applyFont="1" applyFill="1" applyBorder="1" applyAlignment="1">
      <alignment horizontal="center" vertical="center"/>
    </xf>
    <xf numFmtId="43" fontId="10" fillId="0" borderId="2" xfId="18" applyFont="1" applyBorder="1" applyAlignment="1">
      <alignment horizontal="center" vertical="center"/>
    </xf>
    <xf numFmtId="43" fontId="10" fillId="0" borderId="3" xfId="18" applyFont="1" applyBorder="1" applyAlignment="1">
      <alignment horizontal="center" vertical="center"/>
    </xf>
    <xf numFmtId="43" fontId="10" fillId="2" borderId="3" xfId="18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43" fontId="2" fillId="0" borderId="8" xfId="18" applyFont="1" applyBorder="1" applyAlignment="1">
      <alignment/>
    </xf>
    <xf numFmtId="43" fontId="2" fillId="0" borderId="9" xfId="18" applyFont="1" applyBorder="1" applyAlignment="1">
      <alignment/>
    </xf>
    <xf numFmtId="43" fontId="2" fillId="0" borderId="10" xfId="18" applyFont="1" applyBorder="1" applyAlignment="1">
      <alignment/>
    </xf>
    <xf numFmtId="0" fontId="25" fillId="0" borderId="0" xfId="0" applyFont="1" applyBorder="1"/>
    <xf numFmtId="49" fontId="24" fillId="0" borderId="2" xfId="34" applyNumberFormat="1" applyFont="1" applyBorder="1" applyAlignment="1" applyProtection="1">
      <alignment horizontal="center" vertical="center"/>
      <protection locked="0"/>
    </xf>
    <xf numFmtId="0" fontId="10" fillId="4" borderId="28" xfId="0" applyFont="1" applyFill="1" applyBorder="1" applyAlignment="1">
      <alignment horizontal="left" vertical="center"/>
    </xf>
    <xf numFmtId="0" fontId="10" fillId="4" borderId="29" xfId="0" applyFont="1" applyFill="1" applyBorder="1" applyAlignment="1">
      <alignment horizontal="left" vertical="center"/>
    </xf>
    <xf numFmtId="0" fontId="10" fillId="4" borderId="30" xfId="0" applyFont="1" applyFill="1" applyBorder="1" applyAlignment="1">
      <alignment horizontal="left" vertical="center"/>
    </xf>
    <xf numFmtId="0" fontId="10" fillId="4" borderId="31" xfId="0" applyFont="1" applyFill="1" applyBorder="1" applyAlignment="1">
      <alignment horizontal="left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33" xfId="0" applyFont="1" applyFill="1" applyBorder="1" applyAlignment="1">
      <alignment horizontal="left" vertical="center"/>
    </xf>
    <xf numFmtId="15" fontId="10" fillId="4" borderId="28" xfId="0" applyNumberFormat="1" applyFont="1" applyFill="1" applyBorder="1" applyAlignment="1">
      <alignment horizontal="left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4" fillId="0" borderId="0" xfId="32" applyFont="1" applyAlignment="1">
      <alignment horizontal="right"/>
      <protection/>
    </xf>
    <xf numFmtId="49" fontId="16" fillId="0" borderId="0" xfId="32" applyNumberFormat="1" applyFont="1" applyFill="1" applyAlignment="1" applyProtection="1">
      <alignment horizontal="left" wrapText="1"/>
      <protection locked="0"/>
    </xf>
    <xf numFmtId="0" fontId="18" fillId="5" borderId="37" xfId="32" applyFont="1" applyFill="1" applyBorder="1" applyAlignment="1">
      <alignment horizontal="left"/>
      <protection/>
    </xf>
    <xf numFmtId="0" fontId="18" fillId="5" borderId="17" xfId="32" applyFont="1" applyFill="1" applyBorder="1" applyAlignment="1">
      <alignment horizontal="left"/>
      <protection/>
    </xf>
    <xf numFmtId="164" fontId="21" fillId="2" borderId="38" xfId="32" applyNumberFormat="1" applyFont="1" applyFill="1" applyBorder="1" applyAlignment="1">
      <alignment horizontal="right"/>
      <protection/>
    </xf>
    <xf numFmtId="164" fontId="21" fillId="2" borderId="27" xfId="32" applyNumberFormat="1" applyFont="1" applyFill="1" applyBorder="1" applyAlignment="1">
      <alignment horizontal="right"/>
      <protection/>
    </xf>
    <xf numFmtId="167" fontId="21" fillId="2" borderId="38" xfId="32" applyNumberFormat="1" applyFont="1" applyFill="1" applyBorder="1">
      <alignment/>
      <protection/>
    </xf>
    <xf numFmtId="167" fontId="21" fillId="2" borderId="39" xfId="32" applyNumberFormat="1" applyFont="1" applyFill="1" applyBorder="1">
      <alignment/>
      <protection/>
    </xf>
    <xf numFmtId="167" fontId="21" fillId="2" borderId="27" xfId="32" applyNumberFormat="1" applyFont="1" applyFill="1" applyBorder="1">
      <alignment/>
      <protection/>
    </xf>
    <xf numFmtId="14" fontId="16" fillId="0" borderId="0" xfId="32" applyNumberFormat="1" applyFont="1" applyFill="1" applyAlignment="1" applyProtection="1">
      <alignment horizontal="left"/>
      <protection locked="0"/>
    </xf>
    <xf numFmtId="0" fontId="11" fillId="0" borderId="0" xfId="32" applyFont="1" applyAlignment="1">
      <alignment horizontal="center" vertical="center"/>
      <protection/>
    </xf>
    <xf numFmtId="0" fontId="12" fillId="0" borderId="0" xfId="32" applyFont="1" applyAlignment="1">
      <alignment horizontal="center"/>
      <protection/>
    </xf>
    <xf numFmtId="0" fontId="13" fillId="0" borderId="0" xfId="32" applyFont="1" applyAlignment="1">
      <alignment horizontal="center"/>
      <protection/>
    </xf>
    <xf numFmtId="0" fontId="15" fillId="0" borderId="0" xfId="32" applyNumberFormat="1" applyFont="1" applyFill="1" applyAlignment="1" applyProtection="1">
      <alignment horizontal="left" wrapText="1"/>
      <protection locked="0"/>
    </xf>
    <xf numFmtId="0" fontId="24" fillId="0" borderId="21" xfId="34" applyFont="1" applyBorder="1" applyAlignment="1" applyProtection="1">
      <alignment horizontal="left" vertical="center" wrapText="1"/>
      <protection locked="0"/>
    </xf>
    <xf numFmtId="0" fontId="24" fillId="0" borderId="25" xfId="34" applyFont="1" applyBorder="1" applyAlignment="1" applyProtection="1">
      <alignment horizontal="left" vertical="center" wrapText="1"/>
      <protection locked="0"/>
    </xf>
    <xf numFmtId="0" fontId="24" fillId="0" borderId="22" xfId="34" applyFont="1" applyBorder="1" applyAlignment="1" applyProtection="1">
      <alignment horizontal="left" vertical="center" wrapText="1"/>
      <protection locked="0"/>
    </xf>
    <xf numFmtId="0" fontId="24" fillId="0" borderId="0" xfId="34" applyFont="1" applyAlignment="1">
      <alignment horizontal="left" vertical="top" wrapText="1"/>
      <protection/>
    </xf>
    <xf numFmtId="0" fontId="24" fillId="0" borderId="21" xfId="34" applyFont="1" applyBorder="1" applyAlignment="1">
      <alignment horizontal="center"/>
      <protection/>
    </xf>
    <xf numFmtId="0" fontId="24" fillId="0" borderId="22" xfId="34" applyFont="1" applyBorder="1" applyAlignment="1">
      <alignment horizontal="center"/>
      <protection/>
    </xf>
    <xf numFmtId="0" fontId="24" fillId="0" borderId="40" xfId="34" applyFont="1" applyBorder="1" applyAlignment="1" applyProtection="1">
      <alignment horizontal="left" vertical="center" wrapText="1"/>
      <protection locked="0"/>
    </xf>
    <xf numFmtId="0" fontId="24" fillId="0" borderId="41" xfId="34" applyFont="1" applyBorder="1" applyAlignment="1" applyProtection="1">
      <alignment horizontal="left" vertical="center" wrapText="1"/>
      <protection locked="0"/>
    </xf>
    <xf numFmtId="0" fontId="24" fillId="0" borderId="42" xfId="34" applyFont="1" applyBorder="1" applyAlignment="1" applyProtection="1">
      <alignment horizontal="left" vertical="center" wrapText="1"/>
      <protection locked="0"/>
    </xf>
    <xf numFmtId="0" fontId="23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/>
      <protection/>
    </xf>
    <xf numFmtId="0" fontId="23" fillId="0" borderId="43" xfId="34" applyFont="1" applyBorder="1" applyAlignment="1">
      <alignment horizontal="center"/>
      <protection/>
    </xf>
    <xf numFmtId="0" fontId="24" fillId="0" borderId="21" xfId="34" applyFont="1" applyBorder="1" applyAlignment="1">
      <alignment horizontal="center" wrapText="1"/>
      <protection/>
    </xf>
    <xf numFmtId="0" fontId="24" fillId="0" borderId="22" xfId="34" applyFont="1" applyBorder="1" applyAlignment="1">
      <alignment horizontal="center" wrapText="1"/>
      <protection/>
    </xf>
    <xf numFmtId="0" fontId="23" fillId="0" borderId="0" xfId="34" applyFont="1" applyAlignment="1">
      <alignment horizontal="center" vertical="center" wrapText="1"/>
      <protection/>
    </xf>
    <xf numFmtId="0" fontId="3" fillId="0" borderId="0" xfId="30" applyBorder="1">
      <alignment/>
      <protection/>
    </xf>
    <xf numFmtId="0" fontId="3" fillId="0" borderId="0" xfId="30" applyFont="1" applyBorder="1">
      <alignment/>
      <protection/>
    </xf>
    <xf numFmtId="0" fontId="3" fillId="0" borderId="0" xfId="30" applyFont="1" applyBorder="1">
      <alignment/>
      <protection/>
    </xf>
    <xf numFmtId="0" fontId="26" fillId="0" borderId="0" xfId="0" applyFont="1" applyBorder="1" applyAlignment="1">
      <alignment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Normal 2" xfId="30"/>
    <cellStyle name="Hyperlink 2" xfId="31"/>
    <cellStyle name="Normal 3" xfId="32"/>
    <cellStyle name="Currency 2" xfId="33"/>
    <cellStyle name="Normal 3 2" xfId="34"/>
    <cellStyle name="Currency 2 2" xfId="35"/>
  </cellStyles>
  <dxfs count="17"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  <dxf>
      <fill>
        <patternFill>
          <bgColor indexed="27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1</xdr:row>
      <xdr:rowOff>0</xdr:rowOff>
    </xdr:from>
    <xdr:ext cx="304800" cy="304800"/>
    <xdr:sp macro="" textlink="">
      <xdr:nvSpPr>
        <xdr:cNvPr id="2" name="AutoShape 9" descr="USAC_Type_Inside.jpg"/>
        <xdr:cNvSpPr>
          <a:spLocks noChangeAspect="1" noChangeArrowheads="1"/>
        </xdr:cNvSpPr>
      </xdr:nvSpPr>
      <xdr:spPr bwMode="auto">
        <a:xfrm>
          <a:off x="6115050" y="161925"/>
          <a:ext cx="304800" cy="30480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14</xdr:col>
      <xdr:colOff>219075</xdr:colOff>
      <xdr:row>0</xdr:row>
      <xdr:rowOff>38100</xdr:rowOff>
    </xdr:from>
    <xdr:to>
      <xdr:col>15</xdr:col>
      <xdr:colOff>371475</xdr:colOff>
      <xdr:row>6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00725" y="38100"/>
          <a:ext cx="685800" cy="885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 topLeftCell="A1">
      <selection activeCell="F10" sqref="F10"/>
    </sheetView>
  </sheetViews>
  <sheetFormatPr defaultColWidth="11.00390625" defaultRowHeight="15.75"/>
  <cols>
    <col min="1" max="1" width="35.125" style="2" customWidth="1"/>
    <col min="2" max="11" width="11.75390625" style="2" customWidth="1"/>
    <col min="12" max="16384" width="11.00390625" style="2" customWidth="1"/>
  </cols>
  <sheetData>
    <row r="1" spans="1:8" ht="30">
      <c r="A1" s="1" t="s">
        <v>304</v>
      </c>
      <c r="B1" s="1"/>
      <c r="C1" s="1"/>
      <c r="D1" s="1"/>
      <c r="E1" s="1"/>
      <c r="F1" s="1"/>
      <c r="G1" s="1"/>
      <c r="H1" s="1"/>
    </row>
    <row r="2" ht="15.75" thickBot="1"/>
    <row r="3" spans="1:11" ht="15.75">
      <c r="A3" s="109" t="s">
        <v>291</v>
      </c>
      <c r="B3" s="110"/>
      <c r="C3" s="110"/>
      <c r="D3" s="111"/>
      <c r="E3" s="115" t="s">
        <v>228</v>
      </c>
      <c r="F3" s="111"/>
      <c r="G3" s="109" t="s">
        <v>230</v>
      </c>
      <c r="H3" s="110"/>
      <c r="I3" s="110"/>
      <c r="J3" s="110"/>
      <c r="K3" s="111"/>
    </row>
    <row r="4" spans="1:11" ht="15.75" thickBot="1">
      <c r="A4" s="112"/>
      <c r="B4" s="113"/>
      <c r="C4" s="113"/>
      <c r="D4" s="114"/>
      <c r="E4" s="112"/>
      <c r="F4" s="114"/>
      <c r="G4" s="112"/>
      <c r="H4" s="113"/>
      <c r="I4" s="113"/>
      <c r="J4" s="113"/>
      <c r="K4" s="114"/>
    </row>
    <row r="5" spans="1:11" ht="15.75">
      <c r="A5" s="125" t="s">
        <v>229</v>
      </c>
      <c r="B5" s="126"/>
      <c r="C5" s="126"/>
      <c r="D5" s="126"/>
      <c r="E5" s="109" t="s">
        <v>306</v>
      </c>
      <c r="F5" s="111"/>
      <c r="G5" s="109" t="s">
        <v>231</v>
      </c>
      <c r="H5" s="110"/>
      <c r="I5" s="110"/>
      <c r="J5" s="110"/>
      <c r="K5" s="111"/>
    </row>
    <row r="6" spans="1:13" ht="15.75" thickBot="1">
      <c r="A6" s="112"/>
      <c r="B6" s="113"/>
      <c r="C6" s="113"/>
      <c r="D6" s="113"/>
      <c r="E6" s="112"/>
      <c r="F6" s="114"/>
      <c r="G6" s="112"/>
      <c r="H6" s="113"/>
      <c r="I6" s="113"/>
      <c r="J6" s="113"/>
      <c r="K6" s="114"/>
      <c r="M6" s="2" t="s">
        <v>299</v>
      </c>
    </row>
    <row r="7" spans="11:13" ht="15.75" thickBot="1">
      <c r="K7" s="84">
        <f>SUM(K9:K22)</f>
        <v>0</v>
      </c>
      <c r="M7" s="2" t="s">
        <v>295</v>
      </c>
    </row>
    <row r="8" spans="1:15" ht="15.75">
      <c r="A8" s="22" t="s">
        <v>0</v>
      </c>
      <c r="B8" s="23" t="s">
        <v>5</v>
      </c>
      <c r="C8" s="23" t="s">
        <v>6</v>
      </c>
      <c r="D8" s="23" t="s">
        <v>1</v>
      </c>
      <c r="E8" s="23" t="s">
        <v>2</v>
      </c>
      <c r="F8" s="124" t="s">
        <v>321</v>
      </c>
      <c r="G8" s="124"/>
      <c r="H8" s="124" t="s">
        <v>320</v>
      </c>
      <c r="I8" s="124"/>
      <c r="J8" s="23" t="s">
        <v>3</v>
      </c>
      <c r="K8" s="24" t="s">
        <v>4</v>
      </c>
      <c r="M8" s="2" t="s">
        <v>296</v>
      </c>
      <c r="N8" s="2" t="s">
        <v>297</v>
      </c>
      <c r="O8" s="2" t="s">
        <v>298</v>
      </c>
    </row>
    <row r="9" spans="1:15" ht="26.25" customHeight="1">
      <c r="A9" s="25" t="str">
        <f>IF(ISBLANK(B9),"",VLOOKUP(B9,'licensed officials'!A:D,4,FALSE))</f>
        <v/>
      </c>
      <c r="B9" s="26"/>
      <c r="C9" s="26"/>
      <c r="D9" s="26"/>
      <c r="E9" s="100" t="str">
        <f>IF(ISBLANK(D9),"",SUM(M9:O9))</f>
        <v/>
      </c>
      <c r="F9" s="26"/>
      <c r="G9" s="100" t="str">
        <f>IF(ISBLANK(F9),"",F9*(MID(A$36,13,4)))</f>
        <v/>
      </c>
      <c r="H9" s="26"/>
      <c r="I9" s="100" t="str">
        <f>IF(ISBLANK(H9),"",H9*(MID(A$36,13,4)))</f>
        <v/>
      </c>
      <c r="J9" s="100"/>
      <c r="K9" s="101" t="str">
        <f>IF(SUM(E9,G9,I9,J9)=0,"",SUM(E9,G9,I9,J9))</f>
        <v/>
      </c>
      <c r="M9" s="2" t="str">
        <f aca="true" t="shared" si="0" ref="M9:M22">IF(ISBLANK($D9),"",IF($C9&gt;=5,"",IF($D9="CR",$B$33,IF($D9="CJ",$B$34,IF($D9="Camera",$B$34,$B$35)))))</f>
        <v/>
      </c>
      <c r="N9" s="2" t="str">
        <f>IF(ISBLANK($D9),"",IF($C9&lt;5,"",IF($D9="CR",$C$33,IF($D9="CJ",$C$34,IF($D9="Camera",$C$34,$C$35)))))</f>
        <v/>
      </c>
      <c r="O9" s="2" t="str">
        <f>IF(ISBLANK($D9),"",IF($C9&lt;9,"",($C9-9)*30))</f>
        <v/>
      </c>
    </row>
    <row r="10" spans="1:15" ht="26.25" customHeight="1">
      <c r="A10" s="27" t="str">
        <f>IF(ISBLANK(B10),"",VLOOKUP(B10,'licensed officials'!A:D,4,FALSE))</f>
        <v/>
      </c>
      <c r="B10" s="28"/>
      <c r="C10" s="28"/>
      <c r="D10" s="28"/>
      <c r="E10" s="99" t="str">
        <f aca="true" t="shared" si="1" ref="E10:E22">IF(ISBLANK(D10),"",SUM(M10:O10))</f>
        <v/>
      </c>
      <c r="F10" s="28"/>
      <c r="G10" s="99" t="str">
        <f aca="true" t="shared" si="2" ref="G10:G22">IF(ISBLANK(F10),"",F10*(MID(A$36,13,4)))</f>
        <v/>
      </c>
      <c r="H10" s="28"/>
      <c r="I10" s="99" t="str">
        <f aca="true" t="shared" si="3" ref="I10:I22">IF(ISBLANK(H10),"",H10*(MID(A$36,13,4)))</f>
        <v/>
      </c>
      <c r="J10" s="99"/>
      <c r="K10" s="102" t="str">
        <f aca="true" t="shared" si="4" ref="K10:K30">IF(SUM(E10,G10,I10,J10)=0,"",SUM(E10,G10,I10,J10))</f>
        <v/>
      </c>
      <c r="M10" s="2" t="str">
        <f t="shared" si="0"/>
        <v/>
      </c>
      <c r="N10" s="2" t="str">
        <f aca="true" t="shared" si="5" ref="N10:N22">IF(ISBLANK($D10),"",IF($C10&lt;5,"",IF($D10="CR",$C$33,IF($D10="CJ",$C$34,IF($D10="Camera",$C$34,$C$35)))))</f>
        <v/>
      </c>
      <c r="O10" s="2" t="str">
        <f aca="true" t="shared" si="6" ref="O10:O22">IF(ISBLANK($D10),"",IF($C10&lt;9,"",($C10-9)*30))</f>
        <v/>
      </c>
    </row>
    <row r="11" spans="1:15" ht="26.25" customHeight="1">
      <c r="A11" s="25" t="str">
        <f>IF(ISBLANK(B11),"",VLOOKUP(B11,'licensed officials'!A:D,4,FALSE))</f>
        <v/>
      </c>
      <c r="B11" s="26"/>
      <c r="C11" s="26"/>
      <c r="D11" s="26"/>
      <c r="E11" s="100" t="str">
        <f t="shared" si="1"/>
        <v/>
      </c>
      <c r="F11" s="26"/>
      <c r="G11" s="100" t="str">
        <f t="shared" si="2"/>
        <v/>
      </c>
      <c r="H11" s="26"/>
      <c r="I11" s="100" t="str">
        <f t="shared" si="3"/>
        <v/>
      </c>
      <c r="J11" s="100"/>
      <c r="K11" s="101" t="str">
        <f t="shared" si="4"/>
        <v/>
      </c>
      <c r="M11" s="2" t="str">
        <f t="shared" si="0"/>
        <v/>
      </c>
      <c r="N11" s="2" t="str">
        <f t="shared" si="5"/>
        <v/>
      </c>
      <c r="O11" s="2" t="str">
        <f t="shared" si="6"/>
        <v/>
      </c>
    </row>
    <row r="12" spans="1:15" ht="26.25" customHeight="1">
      <c r="A12" s="27" t="str">
        <f>IF(ISBLANK(B12),"",VLOOKUP(B12,'licensed officials'!A:D,4,FALSE))</f>
        <v/>
      </c>
      <c r="B12" s="28"/>
      <c r="C12" s="28"/>
      <c r="D12" s="28"/>
      <c r="E12" s="99" t="str">
        <f t="shared" si="1"/>
        <v/>
      </c>
      <c r="F12" s="28"/>
      <c r="G12" s="99" t="str">
        <f t="shared" si="2"/>
        <v/>
      </c>
      <c r="H12" s="28"/>
      <c r="I12" s="99" t="str">
        <f t="shared" si="3"/>
        <v/>
      </c>
      <c r="J12" s="99"/>
      <c r="K12" s="102" t="str">
        <f t="shared" si="4"/>
        <v/>
      </c>
      <c r="M12" s="2" t="str">
        <f t="shared" si="0"/>
        <v/>
      </c>
      <c r="N12" s="2" t="str">
        <f t="shared" si="5"/>
        <v/>
      </c>
      <c r="O12" s="2" t="str">
        <f t="shared" si="6"/>
        <v/>
      </c>
    </row>
    <row r="13" spans="1:15" ht="26.25" customHeight="1">
      <c r="A13" s="25" t="str">
        <f>IF(ISBLANK(B13),"",VLOOKUP(B13,'licensed officials'!A:D,4,FALSE))</f>
        <v/>
      </c>
      <c r="B13" s="26"/>
      <c r="C13" s="26"/>
      <c r="D13" s="26"/>
      <c r="E13" s="100" t="str">
        <f t="shared" si="1"/>
        <v/>
      </c>
      <c r="F13" s="26"/>
      <c r="G13" s="100" t="str">
        <f t="shared" si="2"/>
        <v/>
      </c>
      <c r="H13" s="26"/>
      <c r="I13" s="100" t="str">
        <f t="shared" si="3"/>
        <v/>
      </c>
      <c r="J13" s="100"/>
      <c r="K13" s="101" t="str">
        <f t="shared" si="4"/>
        <v/>
      </c>
      <c r="M13" s="2" t="str">
        <f t="shared" si="0"/>
        <v/>
      </c>
      <c r="N13" s="2" t="str">
        <f t="shared" si="5"/>
        <v/>
      </c>
      <c r="O13" s="2" t="str">
        <f t="shared" si="6"/>
        <v/>
      </c>
    </row>
    <row r="14" spans="1:15" ht="26.25" customHeight="1">
      <c r="A14" s="27" t="str">
        <f>IF(ISBLANK(B14),"",VLOOKUP(B14,'licensed officials'!A:D,4,FALSE))</f>
        <v/>
      </c>
      <c r="B14" s="28"/>
      <c r="C14" s="28"/>
      <c r="D14" s="28"/>
      <c r="E14" s="99" t="str">
        <f t="shared" si="1"/>
        <v/>
      </c>
      <c r="F14" s="28"/>
      <c r="G14" s="99" t="str">
        <f t="shared" si="2"/>
        <v/>
      </c>
      <c r="H14" s="28"/>
      <c r="I14" s="99" t="str">
        <f t="shared" si="3"/>
        <v/>
      </c>
      <c r="J14" s="99"/>
      <c r="K14" s="102" t="str">
        <f t="shared" si="4"/>
        <v/>
      </c>
      <c r="M14" s="2" t="str">
        <f t="shared" si="0"/>
        <v/>
      </c>
      <c r="N14" s="2" t="str">
        <f t="shared" si="5"/>
        <v/>
      </c>
      <c r="O14" s="2" t="str">
        <f t="shared" si="6"/>
        <v/>
      </c>
    </row>
    <row r="15" spans="1:15" ht="26.25" customHeight="1">
      <c r="A15" s="25" t="str">
        <f>IF(ISBLANK(B15),"",VLOOKUP(B15,'licensed officials'!A:D,4,FALSE))</f>
        <v/>
      </c>
      <c r="B15" s="26"/>
      <c r="C15" s="26"/>
      <c r="D15" s="26"/>
      <c r="E15" s="100" t="str">
        <f t="shared" si="1"/>
        <v/>
      </c>
      <c r="F15" s="29"/>
      <c r="G15" s="100" t="str">
        <f t="shared" si="2"/>
        <v/>
      </c>
      <c r="H15" s="29"/>
      <c r="I15" s="100" t="str">
        <f t="shared" si="3"/>
        <v/>
      </c>
      <c r="J15" s="100"/>
      <c r="K15" s="101" t="str">
        <f t="shared" si="4"/>
        <v/>
      </c>
      <c r="M15" s="2" t="str">
        <f t="shared" si="0"/>
        <v/>
      </c>
      <c r="N15" s="2" t="str">
        <f t="shared" si="5"/>
        <v/>
      </c>
      <c r="O15" s="2" t="str">
        <f t="shared" si="6"/>
        <v/>
      </c>
    </row>
    <row r="16" spans="1:15" ht="26.25" customHeight="1">
      <c r="A16" s="27" t="str">
        <f>IF(ISBLANK(B16),"",VLOOKUP(B16,'licensed officials'!A:D,4,FALSE))</f>
        <v/>
      </c>
      <c r="B16" s="28"/>
      <c r="C16" s="28"/>
      <c r="D16" s="28"/>
      <c r="E16" s="99" t="str">
        <f t="shared" si="1"/>
        <v/>
      </c>
      <c r="F16" s="28"/>
      <c r="G16" s="99" t="str">
        <f t="shared" si="2"/>
        <v/>
      </c>
      <c r="H16" s="28"/>
      <c r="I16" s="99" t="str">
        <f t="shared" si="3"/>
        <v/>
      </c>
      <c r="J16" s="99"/>
      <c r="K16" s="102" t="str">
        <f t="shared" si="4"/>
        <v/>
      </c>
      <c r="M16" s="2" t="str">
        <f t="shared" si="0"/>
        <v/>
      </c>
      <c r="N16" s="2" t="str">
        <f t="shared" si="5"/>
        <v/>
      </c>
      <c r="O16" s="2" t="str">
        <f t="shared" si="6"/>
        <v/>
      </c>
    </row>
    <row r="17" spans="1:15" ht="26.25" customHeight="1">
      <c r="A17" s="25" t="str">
        <f>IF(ISBLANK(B17),"",VLOOKUP(B17,'licensed officials'!A:D,4,FALSE))</f>
        <v/>
      </c>
      <c r="B17" s="26"/>
      <c r="C17" s="26"/>
      <c r="D17" s="26"/>
      <c r="E17" s="100" t="str">
        <f t="shared" si="1"/>
        <v/>
      </c>
      <c r="F17" s="26"/>
      <c r="G17" s="100" t="str">
        <f t="shared" si="2"/>
        <v/>
      </c>
      <c r="H17" s="26"/>
      <c r="I17" s="100" t="str">
        <f t="shared" si="3"/>
        <v/>
      </c>
      <c r="J17" s="100"/>
      <c r="K17" s="101" t="str">
        <f t="shared" si="4"/>
        <v/>
      </c>
      <c r="M17" s="2" t="str">
        <f t="shared" si="0"/>
        <v/>
      </c>
      <c r="N17" s="2" t="str">
        <f t="shared" si="5"/>
        <v/>
      </c>
      <c r="O17" s="2" t="str">
        <f t="shared" si="6"/>
        <v/>
      </c>
    </row>
    <row r="18" spans="1:15" ht="26.25" customHeight="1">
      <c r="A18" s="27" t="str">
        <f>IF(ISBLANK(B18),"",VLOOKUP(B18,'licensed officials'!A:D,4,FALSE))</f>
        <v/>
      </c>
      <c r="B18" s="28"/>
      <c r="C18" s="28"/>
      <c r="D18" s="28"/>
      <c r="E18" s="99" t="str">
        <f t="shared" si="1"/>
        <v/>
      </c>
      <c r="F18" s="28"/>
      <c r="G18" s="99" t="str">
        <f t="shared" si="2"/>
        <v/>
      </c>
      <c r="H18" s="28"/>
      <c r="I18" s="99" t="str">
        <f t="shared" si="3"/>
        <v/>
      </c>
      <c r="J18" s="99"/>
      <c r="K18" s="102" t="str">
        <f t="shared" si="4"/>
        <v/>
      </c>
      <c r="M18" s="2" t="str">
        <f t="shared" si="0"/>
        <v/>
      </c>
      <c r="N18" s="2" t="str">
        <f t="shared" si="5"/>
        <v/>
      </c>
      <c r="O18" s="2" t="str">
        <f t="shared" si="6"/>
        <v/>
      </c>
    </row>
    <row r="19" spans="1:15" ht="26.25" customHeight="1">
      <c r="A19" s="25" t="str">
        <f>IF(ISBLANK(B19),"",VLOOKUP(B19,'licensed officials'!A:D,4,FALSE))</f>
        <v/>
      </c>
      <c r="B19" s="26"/>
      <c r="C19" s="26"/>
      <c r="D19" s="26"/>
      <c r="E19" s="100" t="str">
        <f t="shared" si="1"/>
        <v/>
      </c>
      <c r="F19" s="26"/>
      <c r="G19" s="100" t="str">
        <f t="shared" si="2"/>
        <v/>
      </c>
      <c r="H19" s="26"/>
      <c r="I19" s="100" t="str">
        <f t="shared" si="3"/>
        <v/>
      </c>
      <c r="J19" s="100"/>
      <c r="K19" s="101" t="str">
        <f t="shared" si="4"/>
        <v/>
      </c>
      <c r="M19" s="2" t="str">
        <f t="shared" si="0"/>
        <v/>
      </c>
      <c r="N19" s="2" t="str">
        <f t="shared" si="5"/>
        <v/>
      </c>
      <c r="O19" s="2" t="str">
        <f t="shared" si="6"/>
        <v/>
      </c>
    </row>
    <row r="20" spans="1:15" ht="26.25" customHeight="1">
      <c r="A20" s="27" t="str">
        <f>IF(ISBLANK(B20),"",VLOOKUP(B20,'licensed officials'!A:D,4,FALSE))</f>
        <v/>
      </c>
      <c r="B20" s="28"/>
      <c r="C20" s="28"/>
      <c r="D20" s="28"/>
      <c r="E20" s="99" t="str">
        <f t="shared" si="1"/>
        <v/>
      </c>
      <c r="F20" s="28"/>
      <c r="G20" s="99" t="str">
        <f t="shared" si="2"/>
        <v/>
      </c>
      <c r="H20" s="28"/>
      <c r="I20" s="99" t="str">
        <f t="shared" si="3"/>
        <v/>
      </c>
      <c r="J20" s="99"/>
      <c r="K20" s="102" t="str">
        <f t="shared" si="4"/>
        <v/>
      </c>
      <c r="M20" s="2" t="str">
        <f t="shared" si="0"/>
        <v/>
      </c>
      <c r="N20" s="2" t="str">
        <f t="shared" si="5"/>
        <v/>
      </c>
      <c r="O20" s="2" t="str">
        <f t="shared" si="6"/>
        <v/>
      </c>
    </row>
    <row r="21" spans="1:15" ht="26.25" customHeight="1">
      <c r="A21" s="25" t="str">
        <f>IF(ISBLANK(B21),"",VLOOKUP(B21,'licensed officials'!A:D,4,FALSE))</f>
        <v/>
      </c>
      <c r="B21" s="26"/>
      <c r="C21" s="26"/>
      <c r="D21" s="26"/>
      <c r="E21" s="100" t="str">
        <f t="shared" si="1"/>
        <v/>
      </c>
      <c r="F21" s="26"/>
      <c r="G21" s="100" t="str">
        <f t="shared" si="2"/>
        <v/>
      </c>
      <c r="H21" s="26"/>
      <c r="I21" s="100" t="str">
        <f t="shared" si="3"/>
        <v/>
      </c>
      <c r="J21" s="100"/>
      <c r="K21" s="101" t="str">
        <f t="shared" si="4"/>
        <v/>
      </c>
      <c r="M21" s="2" t="str">
        <f t="shared" si="0"/>
        <v/>
      </c>
      <c r="N21" s="2" t="str">
        <f t="shared" si="5"/>
        <v/>
      </c>
      <c r="O21" s="2" t="str">
        <f t="shared" si="6"/>
        <v/>
      </c>
    </row>
    <row r="22" spans="1:15" ht="26.25" customHeight="1">
      <c r="A22" s="27" t="str">
        <f>IF(ISBLANK(B22),"",VLOOKUP(B22,'licensed officials'!A:D,4,FALSE))</f>
        <v/>
      </c>
      <c r="B22" s="28"/>
      <c r="C22" s="28"/>
      <c r="D22" s="28"/>
      <c r="E22" s="99" t="str">
        <f t="shared" si="1"/>
        <v/>
      </c>
      <c r="F22" s="28"/>
      <c r="G22" s="99" t="str">
        <f t="shared" si="2"/>
        <v/>
      </c>
      <c r="H22" s="28"/>
      <c r="I22" s="99" t="str">
        <f t="shared" si="3"/>
        <v/>
      </c>
      <c r="J22" s="99"/>
      <c r="K22" s="102" t="str">
        <f t="shared" si="4"/>
        <v/>
      </c>
      <c r="M22" s="2" t="str">
        <f t="shared" si="0"/>
        <v/>
      </c>
      <c r="N22" s="2" t="str">
        <f t="shared" si="5"/>
        <v/>
      </c>
      <c r="O22" s="2" t="str">
        <f t="shared" si="6"/>
        <v/>
      </c>
    </row>
    <row r="23" spans="1:11" ht="26.25" customHeight="1" hidden="1">
      <c r="A23" s="3" t="str">
        <f>IF(ISBLANK(B23),"",VLOOKUP(B23,'licensed officials'!A:D,4,FALSE))</f>
        <v/>
      </c>
      <c r="B23" s="8"/>
      <c r="C23" s="8"/>
      <c r="D23" s="8"/>
      <c r="E23" s="8"/>
      <c r="F23" s="9"/>
      <c r="G23" s="9" t="str">
        <f aca="true" t="shared" si="7" ref="G23:G30">IF(ISBLANK(F23),"",F23*(MID(A50,13,4)))</f>
        <v/>
      </c>
      <c r="H23" s="9"/>
      <c r="I23" s="9" t="str">
        <f aca="true" t="shared" si="8" ref="I23:I30">IF(ISBLANK(H23),"",H23*(MID(A50,13,4)))</f>
        <v/>
      </c>
      <c r="J23" s="8"/>
      <c r="K23" s="10" t="str">
        <f t="shared" si="4"/>
        <v/>
      </c>
    </row>
    <row r="24" spans="1:11" ht="26.25" customHeight="1" hidden="1">
      <c r="A24" s="4" t="str">
        <f>IF(ISBLANK(B24),"",VLOOKUP(B24,'licensed officials'!A:D,4,FALSE))</f>
        <v/>
      </c>
      <c r="B24" s="5"/>
      <c r="C24" s="5"/>
      <c r="D24" s="5"/>
      <c r="E24" s="5"/>
      <c r="F24" s="6"/>
      <c r="G24" s="6" t="str">
        <f t="shared" si="7"/>
        <v/>
      </c>
      <c r="H24" s="6"/>
      <c r="I24" s="6" t="str">
        <f t="shared" si="8"/>
        <v/>
      </c>
      <c r="J24" s="5"/>
      <c r="K24" s="7" t="str">
        <f t="shared" si="4"/>
        <v/>
      </c>
    </row>
    <row r="25" spans="1:11" ht="26.25" customHeight="1" hidden="1">
      <c r="A25" s="3" t="str">
        <f>IF(ISBLANK(B25),"",VLOOKUP(B25,'licensed officials'!A:D,4,FALSE))</f>
        <v/>
      </c>
      <c r="B25" s="8"/>
      <c r="C25" s="8"/>
      <c r="D25" s="8"/>
      <c r="E25" s="8"/>
      <c r="F25" s="9"/>
      <c r="G25" s="9" t="str">
        <f t="shared" si="7"/>
        <v/>
      </c>
      <c r="H25" s="9"/>
      <c r="I25" s="9" t="str">
        <f t="shared" si="8"/>
        <v/>
      </c>
      <c r="J25" s="8"/>
      <c r="K25" s="10" t="str">
        <f t="shared" si="4"/>
        <v/>
      </c>
    </row>
    <row r="26" spans="1:11" ht="26.25" customHeight="1" hidden="1">
      <c r="A26" s="4" t="str">
        <f>IF(ISBLANK(B26),"",VLOOKUP(B26,'licensed officials'!A:D,4,FALSE))</f>
        <v/>
      </c>
      <c r="B26" s="5"/>
      <c r="C26" s="5"/>
      <c r="D26" s="5"/>
      <c r="E26" s="5"/>
      <c r="F26" s="6"/>
      <c r="G26" s="6" t="str">
        <f t="shared" si="7"/>
        <v/>
      </c>
      <c r="H26" s="6"/>
      <c r="I26" s="6" t="str">
        <f t="shared" si="8"/>
        <v/>
      </c>
      <c r="J26" s="5"/>
      <c r="K26" s="7" t="str">
        <f t="shared" si="4"/>
        <v/>
      </c>
    </row>
    <row r="27" spans="1:11" ht="26.25" customHeight="1" hidden="1">
      <c r="A27" s="3" t="str">
        <f>IF(ISBLANK(B27),"",VLOOKUP(B27,'licensed officials'!A:D,4,FALSE))</f>
        <v/>
      </c>
      <c r="B27" s="8"/>
      <c r="C27" s="8"/>
      <c r="D27" s="8"/>
      <c r="E27" s="8"/>
      <c r="F27" s="9"/>
      <c r="G27" s="9" t="str">
        <f t="shared" si="7"/>
        <v/>
      </c>
      <c r="H27" s="9"/>
      <c r="I27" s="9" t="str">
        <f t="shared" si="8"/>
        <v/>
      </c>
      <c r="J27" s="8"/>
      <c r="K27" s="10" t="str">
        <f t="shared" si="4"/>
        <v/>
      </c>
    </row>
    <row r="28" spans="1:11" ht="26.25" customHeight="1" hidden="1">
      <c r="A28" s="4" t="str">
        <f>IF(ISBLANK(B28),"",VLOOKUP(B28,'licensed officials'!A:D,4,FALSE))</f>
        <v/>
      </c>
      <c r="B28" s="5"/>
      <c r="C28" s="5"/>
      <c r="D28" s="5"/>
      <c r="E28" s="5"/>
      <c r="F28" s="6"/>
      <c r="G28" s="6" t="str">
        <f t="shared" si="7"/>
        <v/>
      </c>
      <c r="H28" s="6"/>
      <c r="I28" s="6" t="str">
        <f t="shared" si="8"/>
        <v/>
      </c>
      <c r="J28" s="5"/>
      <c r="K28" s="7" t="str">
        <f t="shared" si="4"/>
        <v/>
      </c>
    </row>
    <row r="29" spans="1:11" ht="26.25" customHeight="1" hidden="1">
      <c r="A29" s="3" t="str">
        <f>IF(ISBLANK(B29),"",VLOOKUP(B29,'licensed officials'!A:D,4,FALSE))</f>
        <v/>
      </c>
      <c r="B29" s="8"/>
      <c r="C29" s="8"/>
      <c r="D29" s="8"/>
      <c r="E29" s="8"/>
      <c r="F29" s="9"/>
      <c r="G29" s="9" t="str">
        <f t="shared" si="7"/>
        <v/>
      </c>
      <c r="H29" s="9"/>
      <c r="I29" s="9" t="str">
        <f t="shared" si="8"/>
        <v/>
      </c>
      <c r="J29" s="8"/>
      <c r="K29" s="10" t="str">
        <f t="shared" si="4"/>
        <v/>
      </c>
    </row>
    <row r="30" spans="1:11" ht="26.25" customHeight="1" hidden="1" thickBot="1">
      <c r="A30" s="11" t="str">
        <f>IF(ISBLANK(B30),"",VLOOKUP(B30,'licensed officials'!A:D,4,FALSE))</f>
        <v/>
      </c>
      <c r="B30" s="12"/>
      <c r="C30" s="12"/>
      <c r="D30" s="12"/>
      <c r="E30" s="12"/>
      <c r="F30" s="13"/>
      <c r="G30" s="13" t="str">
        <f t="shared" si="7"/>
        <v/>
      </c>
      <c r="H30" s="13"/>
      <c r="I30" s="13" t="str">
        <f t="shared" si="8"/>
        <v/>
      </c>
      <c r="J30" s="12"/>
      <c r="K30" s="14" t="str">
        <f t="shared" si="4"/>
        <v/>
      </c>
    </row>
    <row r="31" spans="1:11" ht="15.75" thickBot="1">
      <c r="A31" s="15"/>
      <c r="B31" s="15"/>
      <c r="C31" s="15"/>
      <c r="D31" s="15"/>
      <c r="E31" s="15"/>
      <c r="F31" s="16"/>
      <c r="G31" s="16"/>
      <c r="H31" s="16"/>
      <c r="I31" s="16"/>
      <c r="J31" s="15"/>
      <c r="K31" s="15"/>
    </row>
    <row r="32" spans="1:7" ht="15.75" thickBot="1">
      <c r="A32" s="17" t="s">
        <v>7</v>
      </c>
      <c r="B32" s="17" t="s">
        <v>292</v>
      </c>
      <c r="C32" s="17" t="s">
        <v>9</v>
      </c>
      <c r="D32" s="17" t="s">
        <v>10</v>
      </c>
      <c r="E32" s="17" t="s">
        <v>11</v>
      </c>
      <c r="F32" s="17" t="s">
        <v>12</v>
      </c>
      <c r="G32" s="103" t="s">
        <v>13</v>
      </c>
    </row>
    <row r="33" spans="1:7" ht="15.75">
      <c r="A33" s="18" t="s">
        <v>8</v>
      </c>
      <c r="B33" s="104">
        <v>112.5</v>
      </c>
      <c r="C33" s="104">
        <v>180</v>
      </c>
      <c r="D33" s="104">
        <f>C33+30</f>
        <v>210</v>
      </c>
      <c r="E33" s="104">
        <f>D33+30</f>
        <v>240</v>
      </c>
      <c r="F33" s="104">
        <f>E33+30</f>
        <v>270</v>
      </c>
      <c r="G33" s="104">
        <f>F33+30</f>
        <v>300</v>
      </c>
    </row>
    <row r="34" spans="1:7" ht="15.75">
      <c r="A34" s="19" t="s">
        <v>15</v>
      </c>
      <c r="B34" s="105">
        <v>75</v>
      </c>
      <c r="C34" s="105">
        <v>150</v>
      </c>
      <c r="D34" s="105">
        <f aca="true" t="shared" si="9" ref="D34:D35">C34+30</f>
        <v>180</v>
      </c>
      <c r="E34" s="105">
        <f aca="true" t="shared" si="10" ref="E34:G34">D34+30</f>
        <v>210</v>
      </c>
      <c r="F34" s="105">
        <f t="shared" si="10"/>
        <v>240</v>
      </c>
      <c r="G34" s="105">
        <f t="shared" si="10"/>
        <v>270</v>
      </c>
    </row>
    <row r="35" spans="1:7" ht="15.75" thickBot="1">
      <c r="A35" s="20" t="s">
        <v>14</v>
      </c>
      <c r="B35" s="106">
        <v>75</v>
      </c>
      <c r="C35" s="106">
        <v>120</v>
      </c>
      <c r="D35" s="106">
        <f t="shared" si="9"/>
        <v>150</v>
      </c>
      <c r="E35" s="106">
        <f aca="true" t="shared" si="11" ref="E35:G35">D35+30</f>
        <v>180</v>
      </c>
      <c r="F35" s="106">
        <f t="shared" si="11"/>
        <v>210</v>
      </c>
      <c r="G35" s="106">
        <f t="shared" si="11"/>
        <v>240</v>
      </c>
    </row>
    <row r="36" spans="1:7" ht="18" customHeight="1">
      <c r="A36" s="122" t="s">
        <v>323</v>
      </c>
      <c r="B36" s="116" t="s">
        <v>305</v>
      </c>
      <c r="C36" s="117"/>
      <c r="D36" s="117"/>
      <c r="E36" s="117"/>
      <c r="F36" s="117"/>
      <c r="G36" s="118"/>
    </row>
    <row r="37" spans="1:7" ht="18" customHeight="1" thickBot="1">
      <c r="A37" s="123"/>
      <c r="B37" s="119"/>
      <c r="C37" s="120"/>
      <c r="D37" s="120"/>
      <c r="E37" s="120"/>
      <c r="F37" s="120"/>
      <c r="G37" s="121"/>
    </row>
    <row r="38" spans="1:7" ht="15.75">
      <c r="A38" s="21"/>
      <c r="B38" s="21"/>
      <c r="C38" s="21"/>
      <c r="D38" s="21"/>
      <c r="E38" s="21"/>
      <c r="F38" s="21"/>
      <c r="G38" s="21"/>
    </row>
  </sheetData>
  <mergeCells count="10">
    <mergeCell ref="A3:D4"/>
    <mergeCell ref="E3:F4"/>
    <mergeCell ref="G3:K4"/>
    <mergeCell ref="B36:G37"/>
    <mergeCell ref="A36:A37"/>
    <mergeCell ref="F8:G8"/>
    <mergeCell ref="H8:I8"/>
    <mergeCell ref="A5:D6"/>
    <mergeCell ref="E5:F6"/>
    <mergeCell ref="G5:K6"/>
  </mergeCells>
  <printOptions/>
  <pageMargins left="0.75" right="0.75" top="1" bottom="1" header="0.5" footer="0.5"/>
  <pageSetup fitToHeight="1" fitToWidth="1" horizontalDpi="600" verticalDpi="600" orientation="landscape" scale="73" r:id="rId3"/>
  <headerFooter>
    <oddFooter>&amp;L&amp;"Arial,Regular"&amp;10Officials Committee 01/01/2019 v2.0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63"/>
  <sheetViews>
    <sheetView workbookViewId="0" topLeftCell="A1">
      <selection activeCell="O57" sqref="O57"/>
    </sheetView>
  </sheetViews>
  <sheetFormatPr defaultColWidth="7.75390625" defaultRowHeight="15.75"/>
  <cols>
    <col min="1" max="1" width="2.125" style="47" customWidth="1"/>
    <col min="2" max="2" width="4.125" style="47" customWidth="1"/>
    <col min="3" max="3" width="5.625" style="47" customWidth="1"/>
    <col min="4" max="4" width="3.375" style="47" customWidth="1"/>
    <col min="5" max="5" width="3.00390625" style="47" customWidth="1"/>
    <col min="6" max="6" width="3.50390625" style="47" customWidth="1"/>
    <col min="7" max="7" width="1.625" style="47" customWidth="1"/>
    <col min="8" max="8" width="7.875" style="47" customWidth="1"/>
    <col min="9" max="17" width="7.00390625" style="47" customWidth="1"/>
    <col min="18" max="16384" width="7.75390625" style="47" customWidth="1"/>
  </cols>
  <sheetData>
    <row r="1" ht="12.75"/>
    <row r="2" spans="1:17" ht="12.75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3.5" customHeight="1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ht="6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ht="6" customHeight="1" thickTop="1"/>
    <row r="6" spans="1:17" ht="15.75">
      <c r="A6" s="138" t="s">
        <v>122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</row>
    <row r="7" spans="1:17" ht="15.75">
      <c r="A7" s="139" t="s">
        <v>123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</row>
    <row r="8" spans="1:17" ht="25.5" customHeight="1">
      <c r="A8" s="127" t="s">
        <v>124</v>
      </c>
      <c r="B8" s="127"/>
      <c r="C8" s="127"/>
      <c r="D8" s="127"/>
      <c r="F8" s="140" t="str">
        <f>Invoice!A3</f>
        <v>&lt;race name&gt;</v>
      </c>
      <c r="G8" s="140"/>
      <c r="H8" s="140"/>
      <c r="I8" s="140"/>
      <c r="J8" s="140"/>
      <c r="K8" s="140"/>
      <c r="L8" s="140"/>
      <c r="M8" s="140"/>
      <c r="N8" s="140"/>
      <c r="O8" s="140"/>
      <c r="P8" s="30" t="s">
        <v>125</v>
      </c>
      <c r="Q8" s="55" t="str">
        <f>Invoice!E5</f>
        <v>&lt;2019-xxxx&gt;</v>
      </c>
    </row>
    <row r="9" spans="1:15" ht="15.75">
      <c r="A9" s="127" t="s">
        <v>126</v>
      </c>
      <c r="B9" s="127"/>
      <c r="C9" s="127"/>
      <c r="D9" s="127"/>
      <c r="F9" s="136" t="str">
        <f>Invoice!E3</f>
        <v>&lt;date&gt;</v>
      </c>
      <c r="G9" s="136"/>
      <c r="H9" s="136"/>
      <c r="I9" s="136"/>
      <c r="J9" s="136"/>
      <c r="K9" s="136"/>
      <c r="L9" s="136"/>
      <c r="M9" s="136"/>
      <c r="N9" s="136"/>
      <c r="O9" s="136"/>
    </row>
    <row r="10" spans="1:15" ht="15.75">
      <c r="A10" s="127" t="s">
        <v>127</v>
      </c>
      <c r="B10" s="127"/>
      <c r="C10" s="127"/>
      <c r="D10" s="127"/>
      <c r="F10" s="128" t="s">
        <v>128</v>
      </c>
      <c r="G10" s="128"/>
      <c r="H10" s="128"/>
      <c r="I10" s="128"/>
      <c r="J10" s="31">
        <f>IF($F$10="International",1,IF($F$10="Category A",2,IF($F$10="Category B",3,IF($F$10="Category C",4,IF($F$10="Category D",5,6)))))</f>
        <v>6</v>
      </c>
      <c r="K10" s="32"/>
      <c r="L10" s="32"/>
      <c r="M10" s="32"/>
      <c r="N10" s="32"/>
      <c r="O10" s="32"/>
    </row>
    <row r="12" spans="1:17" ht="15.75">
      <c r="A12" s="129" t="s">
        <v>129</v>
      </c>
      <c r="B12" s="130"/>
      <c r="C12" s="130"/>
      <c r="D12" s="130"/>
      <c r="E12" s="130"/>
      <c r="F12" s="130"/>
      <c r="G12" s="130"/>
      <c r="H12" s="33" t="s">
        <v>130</v>
      </c>
      <c r="I12" s="33" t="s">
        <v>131</v>
      </c>
      <c r="J12" s="34" t="s">
        <v>132</v>
      </c>
      <c r="K12" s="34" t="s">
        <v>133</v>
      </c>
      <c r="L12" s="34" t="s">
        <v>134</v>
      </c>
      <c r="M12" s="34" t="s">
        <v>135</v>
      </c>
      <c r="N12" s="34" t="s">
        <v>136</v>
      </c>
      <c r="O12" s="34" t="s">
        <v>137</v>
      </c>
      <c r="P12" s="34" t="s">
        <v>138</v>
      </c>
      <c r="Q12" s="35" t="s">
        <v>139</v>
      </c>
    </row>
    <row r="13" spans="1:17" s="44" customFormat="1" ht="15.75">
      <c r="A13" s="36"/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s="44" customFormat="1" ht="15.75">
      <c r="A14" s="40"/>
      <c r="B14" s="41"/>
      <c r="C14" s="41"/>
      <c r="D14" s="41"/>
      <c r="E14" s="41"/>
      <c r="F14" s="41"/>
      <c r="G14" s="42"/>
      <c r="H14" s="43"/>
      <c r="I14" s="43"/>
      <c r="J14" s="43"/>
      <c r="K14" s="43"/>
      <c r="L14" s="43"/>
      <c r="M14" s="43"/>
      <c r="N14" s="43"/>
      <c r="O14" s="43"/>
      <c r="P14" s="43"/>
      <c r="Q14" s="43"/>
    </row>
    <row r="15" spans="1:17" s="44" customFormat="1" ht="15.75">
      <c r="A15" s="36"/>
      <c r="B15" s="37"/>
      <c r="C15" s="37"/>
      <c r="D15" s="37"/>
      <c r="E15" s="37"/>
      <c r="F15" s="37"/>
      <c r="G15" s="38"/>
      <c r="H15" s="39"/>
      <c r="I15" s="39"/>
      <c r="J15" s="39"/>
      <c r="K15" s="39"/>
      <c r="L15" s="39"/>
      <c r="M15" s="39"/>
      <c r="N15" s="39"/>
      <c r="O15" s="39"/>
      <c r="P15" s="39"/>
      <c r="Q15" s="39"/>
    </row>
    <row r="16" spans="1:17" s="44" customFormat="1" ht="15.75">
      <c r="A16" s="40"/>
      <c r="B16" s="41"/>
      <c r="C16" s="41"/>
      <c r="D16" s="41"/>
      <c r="E16" s="41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</row>
    <row r="17" spans="1:17" s="44" customFormat="1" ht="15.75">
      <c r="A17" s="36"/>
      <c r="B17" s="37"/>
      <c r="C17" s="37"/>
      <c r="D17" s="37"/>
      <c r="E17" s="37"/>
      <c r="F17" s="37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</row>
    <row r="18" spans="1:17" s="44" customFormat="1" ht="15.75">
      <c r="A18" s="40"/>
      <c r="B18" s="41"/>
      <c r="C18" s="41"/>
      <c r="D18" s="41"/>
      <c r="E18" s="41"/>
      <c r="F18" s="41"/>
      <c r="G18" s="42"/>
      <c r="H18" s="43"/>
      <c r="I18" s="43"/>
      <c r="J18" s="43"/>
      <c r="K18" s="43"/>
      <c r="L18" s="43"/>
      <c r="M18" s="43"/>
      <c r="N18" s="43"/>
      <c r="O18" s="43"/>
      <c r="P18" s="43"/>
      <c r="Q18" s="43"/>
    </row>
    <row r="19" spans="1:17" s="44" customFormat="1" ht="15.75">
      <c r="A19" s="36"/>
      <c r="B19" s="37"/>
      <c r="C19" s="37"/>
      <c r="D19" s="37"/>
      <c r="E19" s="37"/>
      <c r="F19" s="37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9"/>
    </row>
    <row r="20" spans="1:17" s="44" customFormat="1" ht="15.75">
      <c r="A20" s="40"/>
      <c r="B20" s="41"/>
      <c r="C20" s="41"/>
      <c r="D20" s="41"/>
      <c r="E20" s="41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1:17" s="44" customFormat="1" ht="15.75">
      <c r="A21" s="36"/>
      <c r="B21" s="37"/>
      <c r="C21" s="37"/>
      <c r="D21" s="37"/>
      <c r="E21" s="37"/>
      <c r="F21" s="37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</row>
    <row r="22" spans="1:17" s="44" customFormat="1" ht="15.75">
      <c r="A22" s="40"/>
      <c r="B22" s="41"/>
      <c r="C22" s="41"/>
      <c r="D22" s="41"/>
      <c r="E22" s="41"/>
      <c r="F22" s="41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spans="1:17" s="44" customFormat="1" ht="15.75">
      <c r="A23" s="36"/>
      <c r="B23" s="37"/>
      <c r="C23" s="37"/>
      <c r="D23" s="37"/>
      <c r="E23" s="37"/>
      <c r="F23" s="37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</row>
    <row r="24" spans="1:17" s="44" customFormat="1" ht="15.75">
      <c r="A24" s="40"/>
      <c r="B24" s="41"/>
      <c r="C24" s="41"/>
      <c r="D24" s="41"/>
      <c r="E24" s="41"/>
      <c r="F24" s="41"/>
      <c r="G24" s="42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s="44" customFormat="1" ht="15.75">
      <c r="A25" s="36"/>
      <c r="B25" s="37"/>
      <c r="C25" s="37"/>
      <c r="D25" s="37"/>
      <c r="E25" s="37"/>
      <c r="F25" s="37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 s="44" customFormat="1" ht="15.75">
      <c r="A26" s="40"/>
      <c r="B26" s="41"/>
      <c r="C26" s="41"/>
      <c r="D26" s="41"/>
      <c r="E26" s="41"/>
      <c r="F26" s="41"/>
      <c r="G26" s="42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s="44" customFormat="1" ht="15.75">
      <c r="A27" s="36"/>
      <c r="B27" s="37"/>
      <c r="C27" s="37"/>
      <c r="D27" s="37"/>
      <c r="E27" s="37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</row>
    <row r="28" spans="1:17" s="44" customFormat="1" ht="15.75">
      <c r="A28" s="40"/>
      <c r="B28" s="41"/>
      <c r="C28" s="41"/>
      <c r="D28" s="41"/>
      <c r="E28" s="41"/>
      <c r="F28" s="41"/>
      <c r="G28" s="42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s="44" customFormat="1" ht="15.75">
      <c r="A29" s="36"/>
      <c r="B29" s="37"/>
      <c r="C29" s="37"/>
      <c r="D29" s="37"/>
      <c r="E29" s="37"/>
      <c r="F29" s="37"/>
      <c r="G29" s="38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44" customFormat="1" ht="15.75">
      <c r="A30" s="40"/>
      <c r="B30" s="41"/>
      <c r="C30" s="41"/>
      <c r="D30" s="41"/>
      <c r="E30" s="41"/>
      <c r="F30" s="41"/>
      <c r="G30" s="42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spans="1:17" s="44" customFormat="1" ht="15.75">
      <c r="A31" s="36"/>
      <c r="B31" s="37"/>
      <c r="C31" s="37"/>
      <c r="D31" s="37"/>
      <c r="E31" s="37"/>
      <c r="F31" s="37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9"/>
    </row>
    <row r="32" spans="1:17" s="44" customFormat="1" ht="15.75">
      <c r="A32" s="40"/>
      <c r="B32" s="41"/>
      <c r="C32" s="41"/>
      <c r="D32" s="41"/>
      <c r="E32" s="41"/>
      <c r="F32" s="41"/>
      <c r="G32" s="42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s="44" customFormat="1" ht="15.75">
      <c r="A33" s="36"/>
      <c r="B33" s="37"/>
      <c r="C33" s="37"/>
      <c r="D33" s="37"/>
      <c r="E33" s="37"/>
      <c r="F33" s="37"/>
      <c r="G33" s="38"/>
      <c r="H33" s="39"/>
      <c r="I33" s="39"/>
      <c r="J33" s="39"/>
      <c r="K33" s="39"/>
      <c r="L33" s="39"/>
      <c r="M33" s="39"/>
      <c r="N33" s="39"/>
      <c r="O33" s="39"/>
      <c r="P33" s="39"/>
      <c r="Q33" s="39"/>
    </row>
    <row r="34" spans="1:17" s="44" customFormat="1" ht="15.75">
      <c r="A34" s="40"/>
      <c r="B34" s="41"/>
      <c r="C34" s="41"/>
      <c r="D34" s="41"/>
      <c r="E34" s="41"/>
      <c r="F34" s="41"/>
      <c r="G34" s="42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s="44" customFormat="1" ht="15.75">
      <c r="A35" s="36"/>
      <c r="B35" s="37"/>
      <c r="C35" s="37"/>
      <c r="D35" s="37"/>
      <c r="E35" s="37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17" s="44" customFormat="1" ht="15.75">
      <c r="A36" s="40"/>
      <c r="B36" s="41"/>
      <c r="C36" s="41"/>
      <c r="D36" s="41"/>
      <c r="E36" s="41"/>
      <c r="F36" s="41"/>
      <c r="G36" s="42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s="44" customFormat="1" ht="15.75">
      <c r="A37" s="36"/>
      <c r="B37" s="37"/>
      <c r="C37" s="37"/>
      <c r="D37" s="37"/>
      <c r="E37" s="37"/>
      <c r="F37" s="37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</row>
    <row r="38" spans="1:17" s="44" customFormat="1" ht="15.75">
      <c r="A38" s="40"/>
      <c r="B38" s="41"/>
      <c r="C38" s="41"/>
      <c r="D38" s="41"/>
      <c r="E38" s="41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s="44" customFormat="1" ht="15.75">
      <c r="A39" s="36"/>
      <c r="B39" s="37"/>
      <c r="C39" s="37"/>
      <c r="D39" s="37"/>
      <c r="E39" s="37"/>
      <c r="F39" s="37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44" customFormat="1" ht="15.75">
      <c r="A40" s="40"/>
      <c r="B40" s="41"/>
      <c r="C40" s="41"/>
      <c r="D40" s="41"/>
      <c r="E40" s="41"/>
      <c r="F40" s="41"/>
      <c r="G40" s="42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s="44" customFormat="1" ht="15.75">
      <c r="A41" s="36"/>
      <c r="B41" s="37"/>
      <c r="C41" s="37"/>
      <c r="D41" s="37"/>
      <c r="E41" s="37"/>
      <c r="F41" s="37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1:17" s="44" customFormat="1" ht="15.75">
      <c r="A42" s="40"/>
      <c r="B42" s="41"/>
      <c r="C42" s="41"/>
      <c r="D42" s="41"/>
      <c r="E42" s="41"/>
      <c r="F42" s="41"/>
      <c r="G42" s="42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s="44" customFormat="1" ht="15.75">
      <c r="A43" s="36"/>
      <c r="B43" s="37"/>
      <c r="C43" s="37"/>
      <c r="D43" s="37"/>
      <c r="E43" s="37"/>
      <c r="F43" s="37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1:17" s="44" customFormat="1" ht="15.75" hidden="1">
      <c r="A44" s="40"/>
      <c r="B44" s="41"/>
      <c r="C44" s="41"/>
      <c r="D44" s="41"/>
      <c r="E44" s="41"/>
      <c r="F44" s="41"/>
      <c r="G44" s="42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s="44" customFormat="1" ht="15.75" hidden="1">
      <c r="A45" s="36"/>
      <c r="B45" s="37"/>
      <c r="C45" s="37"/>
      <c r="D45" s="37"/>
      <c r="E45" s="37"/>
      <c r="F45" s="37"/>
      <c r="G45" s="38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1:17" s="44" customFormat="1" ht="15.75" hidden="1">
      <c r="A46" s="40"/>
      <c r="B46" s="41"/>
      <c r="C46" s="41"/>
      <c r="D46" s="41"/>
      <c r="E46" s="41"/>
      <c r="F46" s="41"/>
      <c r="G46" s="42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s="44" customFormat="1" ht="15.75" hidden="1">
      <c r="A47" s="36"/>
      <c r="B47" s="37"/>
      <c r="C47" s="37"/>
      <c r="D47" s="37"/>
      <c r="E47" s="37"/>
      <c r="F47" s="37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ht="15.75">
      <c r="A48" s="45"/>
    </row>
    <row r="49" spans="1:17" ht="15.75">
      <c r="A49" s="46" t="s">
        <v>140</v>
      </c>
      <c r="H49" s="47" t="str">
        <f>IF(SUM('USAC and NCNCA Fees'!H$13:H$47)=0,"",SUM('USAC and NCNCA Fees'!H$13:H$47))</f>
        <v/>
      </c>
      <c r="I49" s="47" t="str">
        <f>IF(SUM('USAC and NCNCA Fees'!I$13:I$47)=0,"",SUM('USAC and NCNCA Fees'!I$13:I$47))</f>
        <v/>
      </c>
      <c r="J49" s="47" t="str">
        <f>IF(SUM('USAC and NCNCA Fees'!J$13:J$47)=0,"",SUM('USAC and NCNCA Fees'!J$13:J$47))</f>
        <v/>
      </c>
      <c r="K49" s="47" t="str">
        <f>IF(SUM('USAC and NCNCA Fees'!K$13:K$47)=0,"",SUM('USAC and NCNCA Fees'!K$13:K$47))</f>
        <v/>
      </c>
      <c r="L49" s="47" t="str">
        <f>IF(SUM('USAC and NCNCA Fees'!L$13:L$47)=0,"",SUM('USAC and NCNCA Fees'!L$13:L$47))</f>
        <v/>
      </c>
      <c r="M49" s="47" t="str">
        <f>IF(SUM('USAC and NCNCA Fees'!M$13:M$47)=0,"",SUM('USAC and NCNCA Fees'!M$13:M$47))</f>
        <v/>
      </c>
      <c r="N49" s="47" t="str">
        <f>IF(SUM('USAC and NCNCA Fees'!N$13:N$47)=0,"",SUM('USAC and NCNCA Fees'!N$13:N$47))</f>
        <v/>
      </c>
      <c r="O49" s="47" t="str">
        <f>IF(SUM('USAC and NCNCA Fees'!O$13:O$47)=0,"",SUM('USAC and NCNCA Fees'!O$13:O$47))</f>
        <v/>
      </c>
      <c r="P49" s="47" t="str">
        <f>IF(SUM('USAC and NCNCA Fees'!P$13:P$47)=0,"",SUM('USAC and NCNCA Fees'!P$13:P$47))</f>
        <v/>
      </c>
      <c r="Q49" s="47" t="str">
        <f>IF(SUM('USAC and NCNCA Fees'!Q$13:Q$47)=0,"",SUM('USAC and NCNCA Fees'!Q$13:Q$47))</f>
        <v/>
      </c>
    </row>
    <row r="50" spans="1:17" ht="15.75">
      <c r="A50" s="46"/>
      <c r="F50" s="30" t="s">
        <v>141</v>
      </c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ht="15.75">
      <c r="A51" s="46"/>
      <c r="B51" s="47" t="s">
        <v>142</v>
      </c>
      <c r="H51" s="87" t="str">
        <f>IF(ISERR(H49-H50),"",H49-H50)</f>
        <v/>
      </c>
      <c r="I51" s="87" t="str">
        <f aca="true" t="shared" si="0" ref="I51:Q51">IF(ISERR(I49-I50),"",I49-I50)</f>
        <v/>
      </c>
      <c r="J51" s="87" t="str">
        <f t="shared" si="0"/>
        <v/>
      </c>
      <c r="K51" s="87" t="str">
        <f t="shared" si="0"/>
        <v/>
      </c>
      <c r="L51" s="87" t="str">
        <f t="shared" si="0"/>
        <v/>
      </c>
      <c r="M51" s="87" t="str">
        <f t="shared" si="0"/>
        <v/>
      </c>
      <c r="N51" s="87" t="str">
        <f t="shared" si="0"/>
        <v/>
      </c>
      <c r="O51" s="87" t="str">
        <f t="shared" si="0"/>
        <v/>
      </c>
      <c r="P51" s="87" t="str">
        <f t="shared" si="0"/>
        <v/>
      </c>
      <c r="Q51" s="87" t="str">
        <f t="shared" si="0"/>
        <v/>
      </c>
    </row>
    <row r="52" spans="1:17" ht="13.5" thickBot="1">
      <c r="A52" s="48"/>
      <c r="B52" s="47" t="s">
        <v>322</v>
      </c>
      <c r="H52" s="49">
        <v>4</v>
      </c>
      <c r="I52" s="49">
        <v>4</v>
      </c>
      <c r="J52" s="49">
        <v>4</v>
      </c>
      <c r="K52" s="49">
        <v>4</v>
      </c>
      <c r="L52" s="49">
        <v>4</v>
      </c>
      <c r="M52" s="49">
        <v>4</v>
      </c>
      <c r="N52" s="49">
        <v>4</v>
      </c>
      <c r="O52" s="49">
        <v>4</v>
      </c>
      <c r="P52" s="49">
        <v>4</v>
      </c>
      <c r="Q52" s="49">
        <v>4</v>
      </c>
    </row>
    <row r="53" spans="1:17" ht="13.5" thickTop="1">
      <c r="A53" s="46" t="s">
        <v>143</v>
      </c>
      <c r="H53" s="88" t="str">
        <f>IF(ISERR(H51*H52),"",H51*H52)</f>
        <v/>
      </c>
      <c r="I53" s="88" t="str">
        <f aca="true" t="shared" si="1" ref="I53:Q53">IF(ISERR(I51*I52),"",I51*I52)</f>
        <v/>
      </c>
      <c r="J53" s="88" t="str">
        <f t="shared" si="1"/>
        <v/>
      </c>
      <c r="K53" s="88" t="str">
        <f t="shared" si="1"/>
        <v/>
      </c>
      <c r="L53" s="88" t="str">
        <f t="shared" si="1"/>
        <v/>
      </c>
      <c r="M53" s="88" t="str">
        <f t="shared" si="1"/>
        <v/>
      </c>
      <c r="N53" s="88" t="str">
        <f t="shared" si="1"/>
        <v/>
      </c>
      <c r="O53" s="88" t="str">
        <f t="shared" si="1"/>
        <v/>
      </c>
      <c r="P53" s="88" t="str">
        <f t="shared" si="1"/>
        <v/>
      </c>
      <c r="Q53" s="88" t="str">
        <f t="shared" si="1"/>
        <v/>
      </c>
    </row>
    <row r="54" spans="1:17" ht="15">
      <c r="A54" s="50" t="s">
        <v>144</v>
      </c>
      <c r="H54" s="47" t="s">
        <v>294</v>
      </c>
      <c r="J54" s="89">
        <v>10</v>
      </c>
      <c r="K54" s="90"/>
      <c r="M54" s="51" t="s">
        <v>145</v>
      </c>
      <c r="N54" s="51"/>
      <c r="O54" s="51"/>
      <c r="P54" s="91">
        <v>10</v>
      </c>
      <c r="Q54" s="90"/>
    </row>
    <row r="55" spans="1:17" ht="15">
      <c r="A55" s="46"/>
      <c r="H55" s="47" t="s">
        <v>146</v>
      </c>
      <c r="J55" s="92">
        <v>80</v>
      </c>
      <c r="K55" s="90"/>
      <c r="M55" s="51" t="s">
        <v>147</v>
      </c>
      <c r="N55" s="51"/>
      <c r="O55" s="89">
        <v>40</v>
      </c>
      <c r="P55" s="51"/>
      <c r="Q55" s="90"/>
    </row>
    <row r="56" spans="1:17" ht="15">
      <c r="A56" s="48"/>
      <c r="H56" s="47" t="s">
        <v>148</v>
      </c>
      <c r="J56" s="92">
        <v>85</v>
      </c>
      <c r="K56" s="90"/>
      <c r="M56" s="47" t="s">
        <v>149</v>
      </c>
      <c r="O56" s="93">
        <v>105</v>
      </c>
      <c r="Q56" s="94"/>
    </row>
    <row r="57" spans="1:17" ht="15.75" thickBot="1">
      <c r="A57" s="48"/>
      <c r="J57" s="97"/>
      <c r="K57" s="98"/>
      <c r="M57" s="47" t="s">
        <v>293</v>
      </c>
      <c r="O57" s="89">
        <v>45</v>
      </c>
      <c r="Q57" s="90"/>
    </row>
    <row r="58" spans="1:17" ht="13.5" thickBot="1">
      <c r="A58" s="52" t="s">
        <v>150</v>
      </c>
      <c r="H58" s="53"/>
      <c r="M58" s="53" t="s">
        <v>151</v>
      </c>
      <c r="P58" s="131">
        <f>SUM(H53:Q53)+(K54*J54)+(K55*J55)+(K56*J56)+(Q54*P54)+(Q55*O55)+(Q56*O56)+(O57*Q57)</f>
        <v>0</v>
      </c>
      <c r="Q58" s="132"/>
    </row>
    <row r="59" spans="1:13" ht="15.75">
      <c r="A59" s="52"/>
      <c r="H59" s="53"/>
      <c r="M59" s="53"/>
    </row>
    <row r="60" spans="6:17" s="52" customFormat="1" ht="15.75">
      <c r="F60" s="30" t="s">
        <v>152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6:17" ht="13.5" thickBot="1">
      <c r="F61" s="30" t="s">
        <v>153</v>
      </c>
      <c r="H61" s="54">
        <v>1</v>
      </c>
      <c r="I61" s="54">
        <v>1</v>
      </c>
      <c r="J61" s="54">
        <v>1</v>
      </c>
      <c r="K61" s="54">
        <v>1</v>
      </c>
      <c r="L61" s="54">
        <v>1</v>
      </c>
      <c r="M61" s="54">
        <v>1</v>
      </c>
      <c r="N61" s="54">
        <v>1</v>
      </c>
      <c r="O61" s="54">
        <v>1</v>
      </c>
      <c r="P61" s="54">
        <v>1</v>
      </c>
      <c r="Q61" s="54">
        <v>1</v>
      </c>
    </row>
    <row r="62" spans="8:17" ht="14.25" thickBot="1" thickTop="1">
      <c r="H62" s="51">
        <f>IF(ISERR(H51-H60),0,H51-H60)</f>
        <v>0</v>
      </c>
      <c r="I62" s="51">
        <f aca="true" t="shared" si="2" ref="I62:Q62">IF(ISERR(I51-I60),0,I51-I60)</f>
        <v>0</v>
      </c>
      <c r="J62" s="51">
        <f t="shared" si="2"/>
        <v>0</v>
      </c>
      <c r="K62" s="51">
        <f t="shared" si="2"/>
        <v>0</v>
      </c>
      <c r="L62" s="51">
        <f t="shared" si="2"/>
        <v>0</v>
      </c>
      <c r="M62" s="51">
        <f t="shared" si="2"/>
        <v>0</v>
      </c>
      <c r="N62" s="51">
        <f t="shared" si="2"/>
        <v>0</v>
      </c>
      <c r="O62" s="51">
        <f t="shared" si="2"/>
        <v>0</v>
      </c>
      <c r="P62" s="51">
        <f t="shared" si="2"/>
        <v>0</v>
      </c>
      <c r="Q62" s="51">
        <f t="shared" si="2"/>
        <v>0</v>
      </c>
    </row>
    <row r="63" spans="1:17" s="52" customFormat="1" ht="13.5" thickBot="1">
      <c r="A63" s="52" t="s">
        <v>154</v>
      </c>
      <c r="O63" s="133">
        <f>SUM(H62+I62+J62+K62+L62+M62+N62+O62+P62+Q62)</f>
        <v>0</v>
      </c>
      <c r="P63" s="134"/>
      <c r="Q63" s="135"/>
    </row>
  </sheetData>
  <protectedRanges>
    <protectedRange sqref="K54:K57 Q54:Q57" name="Licenses"/>
    <protectedRange sqref="H13:Q47" name="Entries"/>
    <protectedRange sqref="B25:B47" name="Category"/>
    <protectedRange sqref="F8:O9 F10" name="Headers"/>
  </protectedRanges>
  <mergeCells count="12">
    <mergeCell ref="A9:D9"/>
    <mergeCell ref="F9:O9"/>
    <mergeCell ref="A2:Q3"/>
    <mergeCell ref="A6:Q6"/>
    <mergeCell ref="A7:Q7"/>
    <mergeCell ref="A8:D8"/>
    <mergeCell ref="F8:O8"/>
    <mergeCell ref="A10:D10"/>
    <mergeCell ref="F10:I10"/>
    <mergeCell ref="A12:G12"/>
    <mergeCell ref="P58:Q58"/>
    <mergeCell ref="O63:Q63"/>
  </mergeCells>
  <conditionalFormatting sqref="F8:O9 F10:I10">
    <cfRule type="expression" priority="5" dxfId="0" stopIfTrue="1">
      <formula>ISBLANK(F8)</formula>
    </cfRule>
  </conditionalFormatting>
  <conditionalFormatting sqref="H50">
    <cfRule type="expression" priority="6" dxfId="0" stopIfTrue="1">
      <formula>ISBLANK($H$50)</formula>
    </cfRule>
  </conditionalFormatting>
  <conditionalFormatting sqref="I50">
    <cfRule type="expression" priority="7" dxfId="0" stopIfTrue="1">
      <formula>ISBLANK($I$50)</formula>
    </cfRule>
  </conditionalFormatting>
  <conditionalFormatting sqref="J50">
    <cfRule type="expression" priority="8" dxfId="0" stopIfTrue="1">
      <formula>ISBLANK($J$50)</formula>
    </cfRule>
  </conditionalFormatting>
  <conditionalFormatting sqref="K50">
    <cfRule type="expression" priority="9" dxfId="0" stopIfTrue="1">
      <formula>ISBLANK($K$50)</formula>
    </cfRule>
  </conditionalFormatting>
  <conditionalFormatting sqref="L50">
    <cfRule type="expression" priority="10" dxfId="0" stopIfTrue="1">
      <formula>ISBLANK($L$50)</formula>
    </cfRule>
  </conditionalFormatting>
  <conditionalFormatting sqref="M50">
    <cfRule type="expression" priority="11" dxfId="0" stopIfTrue="1">
      <formula>ISBLANK($M$50)</formula>
    </cfRule>
  </conditionalFormatting>
  <conditionalFormatting sqref="N50">
    <cfRule type="expression" priority="12" dxfId="0" stopIfTrue="1">
      <formula>ISBLANK($N$50)</formula>
    </cfRule>
  </conditionalFormatting>
  <conditionalFormatting sqref="O50">
    <cfRule type="expression" priority="13" dxfId="0" stopIfTrue="1">
      <formula>ISBLANK($O$50)</formula>
    </cfRule>
  </conditionalFormatting>
  <conditionalFormatting sqref="P50">
    <cfRule type="expression" priority="14" dxfId="0" stopIfTrue="1">
      <formula>ISBLANK($P$50)</formula>
    </cfRule>
  </conditionalFormatting>
  <conditionalFormatting sqref="Q50">
    <cfRule type="expression" priority="15" dxfId="0" stopIfTrue="1">
      <formula>ISBLANK($Q$50)</formula>
    </cfRule>
  </conditionalFormatting>
  <conditionalFormatting sqref="K54">
    <cfRule type="expression" priority="16" dxfId="0" stopIfTrue="1">
      <formula>ISBLANK($K$54)</formula>
    </cfRule>
  </conditionalFormatting>
  <conditionalFormatting sqref="K55">
    <cfRule type="expression" priority="17" dxfId="0" stopIfTrue="1">
      <formula>ISBLANK($K$55)</formula>
    </cfRule>
  </conditionalFormatting>
  <conditionalFormatting sqref="K56:K57">
    <cfRule type="expression" priority="4" dxfId="0" stopIfTrue="1">
      <formula>ISBLANK($K$55)</formula>
    </cfRule>
  </conditionalFormatting>
  <conditionalFormatting sqref="Q54:Q57">
    <cfRule type="expression" priority="3" dxfId="0" stopIfTrue="1">
      <formula>ISBLANK($K$54)</formula>
    </cfRule>
  </conditionalFormatting>
  <conditionalFormatting sqref="Q8">
    <cfRule type="expression" priority="2" dxfId="0" stopIfTrue="1">
      <formula>ISBLANK(Q8)</formula>
    </cfRule>
  </conditionalFormatting>
  <conditionalFormatting sqref="H60:Q60">
    <cfRule type="expression" priority="1" dxfId="0" stopIfTrue="1">
      <formula>ISBLANK($H$50)</formula>
    </cfRule>
  </conditionalFormatting>
  <dataValidations count="1">
    <dataValidation type="list" allowBlank="1" showInputMessage="1" showErrorMessage="1" sqref="F10:I10">
      <formula1>"  ,UCI (USAC-Assigned),UCI CX,National Championship,NRC,Category A,Category B,Category C,Category D,Category E"</formula1>
    </dataValidation>
  </dataValidations>
  <printOptions/>
  <pageMargins left="0.7" right="0.7" top="0.75" bottom="0.75" header="0.3" footer="0.3"/>
  <pageSetup fitToHeight="1" fitToWidth="1" horizontalDpi="600" verticalDpi="600" orientation="portrait" scale="8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B35"/>
  <sheetViews>
    <sheetView workbookViewId="0" topLeftCell="A3">
      <selection activeCell="C14" sqref="C14"/>
    </sheetView>
  </sheetViews>
  <sheetFormatPr defaultColWidth="9.00390625" defaultRowHeight="15.75"/>
  <cols>
    <col min="1" max="1" width="6.75390625" style="60" customWidth="1"/>
    <col min="2" max="2" width="11.375" style="60" customWidth="1"/>
    <col min="3" max="3" width="23.625" style="60" customWidth="1"/>
    <col min="4" max="4" width="5.625" style="60" customWidth="1"/>
    <col min="5" max="5" width="17.625" style="60" customWidth="1"/>
    <col min="6" max="6" width="9.00390625" style="60" customWidth="1"/>
    <col min="7" max="7" width="14.75390625" style="60" customWidth="1"/>
    <col min="8" max="8" width="11.50390625" style="60" customWidth="1"/>
    <col min="9" max="9" width="9.00390625" style="60" customWidth="1"/>
    <col min="10" max="10" width="8.375" style="60" customWidth="1"/>
    <col min="11" max="13" width="8.375" style="60" hidden="1" customWidth="1"/>
    <col min="14" max="66" width="8.375" style="61" hidden="1" customWidth="1"/>
    <col min="67" max="80" width="8.375" style="60" hidden="1" customWidth="1"/>
    <col min="81" max="81" width="8.375" style="60" customWidth="1"/>
    <col min="82" max="16384" width="9.00390625" style="60" customWidth="1"/>
  </cols>
  <sheetData>
    <row r="2" spans="1:10" ht="30" customHeight="1">
      <c r="A2" s="151" t="s">
        <v>155</v>
      </c>
      <c r="B2" s="152"/>
      <c r="C2" s="153" t="str">
        <f>Invoice!A3</f>
        <v>&lt;race name&gt;</v>
      </c>
      <c r="D2" s="154"/>
      <c r="E2" s="56" t="s">
        <v>156</v>
      </c>
      <c r="F2" s="57" t="str">
        <f>Invoice!E5</f>
        <v>&lt;2019-xxxx&gt;</v>
      </c>
      <c r="G2" s="56" t="s">
        <v>157</v>
      </c>
      <c r="H2" s="58" t="str">
        <f>Invoice!E3</f>
        <v>&lt;date&gt;</v>
      </c>
      <c r="I2" s="59"/>
      <c r="J2" s="59"/>
    </row>
    <row r="3" spans="1:66" ht="31.5" customHeight="1">
      <c r="A3" s="155" t="s">
        <v>158</v>
      </c>
      <c r="B3" s="155"/>
      <c r="C3" s="62" t="s">
        <v>159</v>
      </c>
      <c r="D3" s="63"/>
      <c r="E3" s="64" t="s">
        <v>161</v>
      </c>
      <c r="F3" s="63"/>
      <c r="G3" s="64" t="s">
        <v>162</v>
      </c>
      <c r="H3" s="63"/>
      <c r="I3" s="59"/>
      <c r="J3" s="59"/>
      <c r="K3" s="60" t="s">
        <v>155</v>
      </c>
      <c r="L3" s="61" t="s">
        <v>156</v>
      </c>
      <c r="M3" s="61" t="s">
        <v>157</v>
      </c>
      <c r="N3" s="65" t="s">
        <v>159</v>
      </c>
      <c r="O3" s="65" t="s">
        <v>161</v>
      </c>
      <c r="P3" s="65" t="s">
        <v>162</v>
      </c>
      <c r="Q3" s="65" t="s">
        <v>163</v>
      </c>
      <c r="R3" s="65" t="s">
        <v>164</v>
      </c>
      <c r="S3" s="65" t="s">
        <v>165</v>
      </c>
      <c r="T3" s="65" t="s">
        <v>166</v>
      </c>
      <c r="U3" s="65" t="s">
        <v>167</v>
      </c>
      <c r="V3" s="65" t="s">
        <v>168</v>
      </c>
      <c r="W3" s="65" t="s">
        <v>169</v>
      </c>
      <c r="X3" s="65" t="s">
        <v>170</v>
      </c>
      <c r="Y3" s="65" t="s">
        <v>171</v>
      </c>
      <c r="Z3" s="65" t="s">
        <v>172</v>
      </c>
      <c r="AA3" s="65" t="s">
        <v>173</v>
      </c>
      <c r="AB3" s="65" t="s">
        <v>174</v>
      </c>
      <c r="AC3" s="65" t="s">
        <v>175</v>
      </c>
      <c r="AD3" s="65" t="s">
        <v>176</v>
      </c>
      <c r="AE3" s="65" t="s">
        <v>177</v>
      </c>
      <c r="AF3" s="65" t="s">
        <v>178</v>
      </c>
      <c r="AG3" s="65" t="s">
        <v>179</v>
      </c>
      <c r="AH3" s="65" t="s">
        <v>180</v>
      </c>
      <c r="AI3" s="65" t="s">
        <v>181</v>
      </c>
      <c r="AJ3" s="65" t="s">
        <v>182</v>
      </c>
      <c r="AK3" s="65" t="s">
        <v>183</v>
      </c>
      <c r="AL3" s="65" t="s">
        <v>184</v>
      </c>
      <c r="AM3" s="65" t="s">
        <v>185</v>
      </c>
      <c r="AN3" s="65" t="s">
        <v>186</v>
      </c>
      <c r="AO3" s="65" t="s">
        <v>187</v>
      </c>
      <c r="AP3" s="65" t="s">
        <v>188</v>
      </c>
      <c r="AQ3" s="65" t="s">
        <v>189</v>
      </c>
      <c r="AR3" s="65" t="s">
        <v>190</v>
      </c>
      <c r="AS3" s="65" t="s">
        <v>191</v>
      </c>
      <c r="AT3" s="65" t="s">
        <v>192</v>
      </c>
      <c r="AU3" s="65" t="s">
        <v>193</v>
      </c>
      <c r="AV3" s="65" t="s">
        <v>194</v>
      </c>
      <c r="AW3" s="65" t="s">
        <v>195</v>
      </c>
      <c r="AX3" s="65" t="s">
        <v>196</v>
      </c>
      <c r="AY3" s="65" t="s">
        <v>197</v>
      </c>
      <c r="AZ3" s="65" t="s">
        <v>198</v>
      </c>
      <c r="BA3" s="65" t="s">
        <v>199</v>
      </c>
      <c r="BB3" s="65" t="s">
        <v>200</v>
      </c>
      <c r="BC3" s="65" t="s">
        <v>201</v>
      </c>
      <c r="BD3" s="65" t="s">
        <v>202</v>
      </c>
      <c r="BE3" s="65" t="s">
        <v>203</v>
      </c>
      <c r="BF3" s="65" t="s">
        <v>204</v>
      </c>
      <c r="BG3" s="65" t="s">
        <v>205</v>
      </c>
      <c r="BH3" s="65" t="s">
        <v>206</v>
      </c>
      <c r="BI3" s="65" t="s">
        <v>207</v>
      </c>
      <c r="BJ3" s="65" t="s">
        <v>208</v>
      </c>
      <c r="BK3" s="65" t="s">
        <v>209</v>
      </c>
      <c r="BL3" s="65" t="s">
        <v>210</v>
      </c>
      <c r="BM3" s="65" t="s">
        <v>211</v>
      </c>
      <c r="BN3" s="65" t="s">
        <v>212</v>
      </c>
    </row>
    <row r="4" spans="1:20" ht="25.5">
      <c r="A4" s="150" t="s">
        <v>213</v>
      </c>
      <c r="B4" s="150"/>
      <c r="C4" s="62" t="s">
        <v>163</v>
      </c>
      <c r="D4" s="63"/>
      <c r="E4" s="64" t="s">
        <v>164</v>
      </c>
      <c r="F4" s="66"/>
      <c r="G4" s="64" t="s">
        <v>165</v>
      </c>
      <c r="H4" s="63"/>
      <c r="I4" s="59"/>
      <c r="J4" s="59"/>
      <c r="N4" s="61" t="s">
        <v>160</v>
      </c>
      <c r="O4" s="61" t="s">
        <v>160</v>
      </c>
      <c r="P4" s="61" t="s">
        <v>160</v>
      </c>
      <c r="Q4" s="61" t="s">
        <v>160</v>
      </c>
      <c r="R4" s="61" t="s">
        <v>160</v>
      </c>
      <c r="S4" s="61" t="s">
        <v>160</v>
      </c>
      <c r="T4" s="61" t="s">
        <v>160</v>
      </c>
    </row>
    <row r="5" spans="1:63" ht="29.25" customHeight="1">
      <c r="A5" s="150" t="s">
        <v>214</v>
      </c>
      <c r="B5" s="150"/>
      <c r="C5" s="62" t="s">
        <v>166</v>
      </c>
      <c r="D5" s="63"/>
      <c r="N5" s="61" t="s">
        <v>215</v>
      </c>
      <c r="O5" s="61" t="s">
        <v>215</v>
      </c>
      <c r="P5" s="61" t="s">
        <v>215</v>
      </c>
      <c r="Q5" s="61" t="s">
        <v>215</v>
      </c>
      <c r="R5" s="61" t="s">
        <v>215</v>
      </c>
      <c r="S5" s="61" t="s">
        <v>215</v>
      </c>
      <c r="T5" s="61" t="s">
        <v>215</v>
      </c>
      <c r="V5" s="61">
        <f>A10</f>
        <v>0</v>
      </c>
      <c r="W5" s="61">
        <f>A11</f>
        <v>0</v>
      </c>
      <c r="X5" s="61">
        <f>A12</f>
        <v>0</v>
      </c>
      <c r="Y5" s="61">
        <f>A13</f>
        <v>0</v>
      </c>
      <c r="Z5" s="61">
        <f>A14</f>
        <v>0</v>
      </c>
      <c r="AA5" s="61">
        <f>A15</f>
        <v>0</v>
      </c>
      <c r="AB5" s="61">
        <f>A16</f>
        <v>0</v>
      </c>
      <c r="AC5" s="61">
        <f>A17</f>
        <v>0</v>
      </c>
      <c r="AD5" s="61">
        <f>A18</f>
        <v>0</v>
      </c>
      <c r="AE5" s="61">
        <f>A19</f>
        <v>0</v>
      </c>
      <c r="AF5" s="61">
        <f>A20</f>
        <v>0</v>
      </c>
      <c r="AG5" s="61">
        <f>A21</f>
        <v>0</v>
      </c>
      <c r="AH5" s="61">
        <f>A22</f>
        <v>0</v>
      </c>
      <c r="AI5" s="61">
        <f>A23</f>
        <v>0</v>
      </c>
      <c r="AJ5" s="61">
        <f>E10</f>
        <v>0</v>
      </c>
      <c r="AK5" s="61">
        <f>E11</f>
        <v>0</v>
      </c>
      <c r="AL5" s="61">
        <f>E12</f>
        <v>0</v>
      </c>
      <c r="AM5" s="61">
        <f>E13</f>
        <v>0</v>
      </c>
      <c r="AN5" s="61">
        <f>E14</f>
        <v>0</v>
      </c>
      <c r="AO5" s="61">
        <f>E15</f>
        <v>0</v>
      </c>
      <c r="AP5" s="61">
        <f>E16</f>
        <v>0</v>
      </c>
      <c r="AQ5" s="61">
        <f>E17</f>
        <v>0</v>
      </c>
      <c r="AR5" s="61">
        <f>E18</f>
        <v>0</v>
      </c>
      <c r="AS5" s="61">
        <f>E19</f>
        <v>0</v>
      </c>
      <c r="AT5" s="61">
        <f>E20</f>
        <v>0</v>
      </c>
      <c r="AU5" s="61">
        <f>E21</f>
        <v>0</v>
      </c>
      <c r="AV5" s="61">
        <f>E22</f>
        <v>0</v>
      </c>
      <c r="AW5" s="61">
        <f>E23</f>
        <v>0</v>
      </c>
      <c r="AX5" s="61">
        <f>G10</f>
        <v>0</v>
      </c>
      <c r="AY5" s="61">
        <f>G11</f>
        <v>0</v>
      </c>
      <c r="AZ5" s="61">
        <f>G12</f>
        <v>0</v>
      </c>
      <c r="BA5" s="61">
        <f>G13</f>
        <v>0</v>
      </c>
      <c r="BB5" s="61">
        <f>G14</f>
        <v>0</v>
      </c>
      <c r="BC5" s="61">
        <f>G15</f>
        <v>0</v>
      </c>
      <c r="BD5" s="61">
        <f>G16</f>
        <v>0</v>
      </c>
      <c r="BE5" s="61">
        <f>G17</f>
        <v>0</v>
      </c>
      <c r="BF5" s="61">
        <f>G18</f>
        <v>0</v>
      </c>
      <c r="BG5" s="61">
        <f>G19</f>
        <v>0</v>
      </c>
      <c r="BH5" s="61">
        <f>G20</f>
        <v>0</v>
      </c>
      <c r="BI5" s="61">
        <f>G21</f>
        <v>0</v>
      </c>
      <c r="BJ5" s="61">
        <f>G22</f>
        <v>0</v>
      </c>
      <c r="BK5" s="61">
        <f>G23</f>
        <v>0</v>
      </c>
    </row>
    <row r="6" spans="1:63" ht="20.25" customHeight="1">
      <c r="A6" s="150" t="s">
        <v>216</v>
      </c>
      <c r="B6" s="150"/>
      <c r="C6" s="62" t="s">
        <v>217</v>
      </c>
      <c r="D6" s="63"/>
      <c r="E6" s="144" t="s">
        <v>218</v>
      </c>
      <c r="F6" s="144"/>
      <c r="G6" s="144"/>
      <c r="H6" s="144"/>
      <c r="I6" s="67"/>
      <c r="J6" s="67"/>
      <c r="N6" s="61" t="s">
        <v>219</v>
      </c>
      <c r="O6" s="61" t="s">
        <v>219</v>
      </c>
      <c r="P6" s="61" t="s">
        <v>219</v>
      </c>
      <c r="Q6" s="61" t="s">
        <v>219</v>
      </c>
      <c r="R6" s="61" t="s">
        <v>219</v>
      </c>
      <c r="S6" s="61" t="s">
        <v>219</v>
      </c>
      <c r="T6" s="61" t="s">
        <v>219</v>
      </c>
      <c r="V6" s="61" t="str">
        <f>B10</f>
        <v/>
      </c>
      <c r="W6" s="61" t="str">
        <f>B11</f>
        <v/>
      </c>
      <c r="X6" s="61" t="str">
        <f>B12</f>
        <v/>
      </c>
      <c r="Y6" s="61" t="str">
        <f>B13</f>
        <v/>
      </c>
      <c r="Z6" s="61" t="str">
        <f>B14</f>
        <v/>
      </c>
      <c r="AA6" s="61" t="str">
        <f>B15</f>
        <v/>
      </c>
      <c r="AB6" s="61" t="str">
        <f>B16</f>
        <v/>
      </c>
      <c r="AC6" s="61" t="str">
        <f>B17</f>
        <v/>
      </c>
      <c r="AD6" s="61" t="str">
        <f>B18</f>
        <v/>
      </c>
      <c r="AE6" s="61" t="str">
        <f>B19</f>
        <v/>
      </c>
      <c r="AF6" s="61" t="str">
        <f>B20</f>
        <v/>
      </c>
      <c r="AG6" s="61" t="str">
        <f>B21</f>
        <v/>
      </c>
      <c r="AH6" s="61" t="str">
        <f>B22</f>
        <v/>
      </c>
      <c r="AI6" s="61" t="str">
        <f>B23</f>
        <v/>
      </c>
      <c r="AJ6" s="61">
        <f>F10</f>
        <v>0</v>
      </c>
      <c r="AK6" s="61">
        <f>F11</f>
        <v>0</v>
      </c>
      <c r="AL6" s="61">
        <f>F12</f>
        <v>0</v>
      </c>
      <c r="AM6" s="61">
        <f>F13</f>
        <v>0</v>
      </c>
      <c r="AN6" s="61">
        <f>F14</f>
        <v>0</v>
      </c>
      <c r="AO6" s="61">
        <f>F15</f>
        <v>0</v>
      </c>
      <c r="AP6" s="61">
        <f>F16</f>
        <v>0</v>
      </c>
      <c r="AQ6" s="61">
        <f>F17</f>
        <v>0</v>
      </c>
      <c r="AR6" s="61">
        <f>F18</f>
        <v>0</v>
      </c>
      <c r="AS6" s="61">
        <f>F19</f>
        <v>0</v>
      </c>
      <c r="AT6" s="61">
        <f>F20</f>
        <v>0</v>
      </c>
      <c r="AU6" s="61">
        <f>F21</f>
        <v>0</v>
      </c>
      <c r="AV6" s="61">
        <f>F22</f>
        <v>0</v>
      </c>
      <c r="AW6" s="61">
        <f>F23</f>
        <v>0</v>
      </c>
      <c r="AX6" s="61">
        <f>H10</f>
        <v>0</v>
      </c>
      <c r="AY6" s="61">
        <f>H11</f>
        <v>0</v>
      </c>
      <c r="AZ6" s="61">
        <f>H12</f>
        <v>0</v>
      </c>
      <c r="BA6" s="61">
        <f>H13</f>
        <v>0</v>
      </c>
      <c r="BB6" s="61">
        <f>H14</f>
        <v>0</v>
      </c>
      <c r="BC6" s="61">
        <f>H15</f>
        <v>0</v>
      </c>
      <c r="BD6" s="61">
        <f>H16</f>
        <v>0</v>
      </c>
      <c r="BE6" s="61">
        <f>H17</f>
        <v>0</v>
      </c>
      <c r="BF6" s="61">
        <f>H18</f>
        <v>0</v>
      </c>
      <c r="BG6" s="61">
        <f>H19</f>
        <v>0</v>
      </c>
      <c r="BH6" s="61">
        <f>H20</f>
        <v>0</v>
      </c>
      <c r="BI6" s="61">
        <f>H21</f>
        <v>0</v>
      </c>
      <c r="BJ6" s="61">
        <f>H22</f>
        <v>0</v>
      </c>
      <c r="BK6" s="61">
        <f>H23</f>
        <v>0</v>
      </c>
    </row>
    <row r="7" spans="5:80" ht="20.25" customHeight="1">
      <c r="E7" s="144"/>
      <c r="F7" s="144"/>
      <c r="G7" s="144"/>
      <c r="H7" s="144"/>
      <c r="I7" s="67"/>
      <c r="J7" s="67"/>
      <c r="M7" s="68"/>
      <c r="N7" s="69"/>
      <c r="O7" s="69"/>
      <c r="P7" s="69"/>
      <c r="Q7" s="69"/>
      <c r="R7" s="69"/>
      <c r="S7" s="69"/>
      <c r="T7" s="69"/>
      <c r="BN7" s="70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</row>
    <row r="8" spans="1:80" ht="20.25" customHeight="1">
      <c r="A8" s="71" t="s">
        <v>220</v>
      </c>
      <c r="B8" s="71"/>
      <c r="C8" s="71"/>
      <c r="E8" s="71" t="s">
        <v>221</v>
      </c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</row>
    <row r="9" spans="1:80" ht="20.25" customHeight="1">
      <c r="A9" s="72" t="s">
        <v>222</v>
      </c>
      <c r="B9" s="145" t="s">
        <v>0</v>
      </c>
      <c r="C9" s="146"/>
      <c r="E9" s="73" t="s">
        <v>223</v>
      </c>
      <c r="F9" s="73" t="s">
        <v>224</v>
      </c>
      <c r="G9" s="73" t="s">
        <v>223</v>
      </c>
      <c r="H9" s="73" t="s">
        <v>224</v>
      </c>
      <c r="I9" s="74"/>
      <c r="L9" s="7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</row>
    <row r="10" spans="1:80" ht="20.25" customHeight="1">
      <c r="A10" s="108">
        <f>Invoice!D9</f>
        <v>0</v>
      </c>
      <c r="B10" s="75" t="str">
        <f>Invoice!A9</f>
        <v/>
      </c>
      <c r="C10" s="76"/>
      <c r="E10" s="77"/>
      <c r="F10" s="77"/>
      <c r="G10" s="77"/>
      <c r="H10" s="77"/>
      <c r="I10" s="59"/>
      <c r="N10" s="95"/>
      <c r="O10" s="95"/>
      <c r="P10" s="96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4"/>
      <c r="CB10" s="144"/>
    </row>
    <row r="11" spans="1:80" ht="20.25" customHeight="1">
      <c r="A11" s="108">
        <f>Invoice!D10</f>
        <v>0</v>
      </c>
      <c r="B11" s="75" t="str">
        <f>Invoice!A10</f>
        <v/>
      </c>
      <c r="C11" s="76"/>
      <c r="D11" s="62"/>
      <c r="E11" s="77"/>
      <c r="F11" s="77"/>
      <c r="G11" s="77"/>
      <c r="H11" s="77"/>
      <c r="I11" s="59"/>
      <c r="L11" s="59"/>
      <c r="N11" s="95"/>
      <c r="O11" s="95"/>
      <c r="P11" s="96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</row>
    <row r="12" spans="1:80" ht="20.25" customHeight="1">
      <c r="A12" s="108">
        <f>Invoice!D11</f>
        <v>0</v>
      </c>
      <c r="B12" s="75" t="str">
        <f>Invoice!A11</f>
        <v/>
      </c>
      <c r="C12" s="76"/>
      <c r="D12" s="62"/>
      <c r="E12" s="77"/>
      <c r="F12" s="77"/>
      <c r="G12" s="77"/>
      <c r="H12" s="77"/>
      <c r="I12" s="59"/>
      <c r="J12" s="59"/>
      <c r="N12" s="95"/>
      <c r="O12" s="95"/>
      <c r="P12" s="96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</row>
    <row r="13" spans="1:80" ht="20.25" customHeight="1">
      <c r="A13" s="63">
        <f>Invoice!D12</f>
        <v>0</v>
      </c>
      <c r="B13" s="75" t="str">
        <f>Invoice!A12</f>
        <v/>
      </c>
      <c r="C13" s="76"/>
      <c r="D13" s="62"/>
      <c r="E13" s="77"/>
      <c r="F13" s="77"/>
      <c r="G13" s="77"/>
      <c r="H13" s="77"/>
      <c r="I13" s="59"/>
      <c r="L13" s="59"/>
      <c r="N13" s="95"/>
      <c r="O13" s="95"/>
      <c r="P13" s="96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</row>
    <row r="14" spans="1:80" ht="20.25" customHeight="1">
      <c r="A14" s="63">
        <f>Invoice!D13</f>
        <v>0</v>
      </c>
      <c r="B14" s="75" t="str">
        <f>Invoice!A13</f>
        <v/>
      </c>
      <c r="C14" s="76"/>
      <c r="E14" s="77"/>
      <c r="F14" s="77"/>
      <c r="G14" s="77"/>
      <c r="H14" s="77"/>
      <c r="I14" s="59"/>
      <c r="N14" s="95"/>
      <c r="O14" s="95"/>
      <c r="P14" s="96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</row>
    <row r="15" spans="1:80" ht="20.25" customHeight="1">
      <c r="A15" s="63">
        <f>Invoice!D14</f>
        <v>0</v>
      </c>
      <c r="B15" s="75" t="str">
        <f>Invoice!A14</f>
        <v/>
      </c>
      <c r="C15" s="76"/>
      <c r="E15" s="77"/>
      <c r="F15" s="77"/>
      <c r="G15" s="77"/>
      <c r="H15" s="77"/>
      <c r="I15" s="59"/>
      <c r="L15" s="59"/>
      <c r="N15" s="95"/>
      <c r="O15" s="95"/>
      <c r="P15" s="96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</row>
    <row r="16" spans="1:80" ht="20.25" customHeight="1">
      <c r="A16" s="63">
        <f>Invoice!D15</f>
        <v>0</v>
      </c>
      <c r="B16" s="75" t="str">
        <f>Invoice!A15</f>
        <v/>
      </c>
      <c r="C16" s="76"/>
      <c r="E16" s="77"/>
      <c r="F16" s="77"/>
      <c r="G16" s="77"/>
      <c r="H16" s="77"/>
      <c r="I16" s="59"/>
      <c r="J16" s="59"/>
      <c r="N16" s="95"/>
      <c r="O16" s="95"/>
      <c r="P16" s="96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</row>
    <row r="17" spans="1:80" ht="20.25" customHeight="1">
      <c r="A17" s="63">
        <f>Invoice!D16</f>
        <v>0</v>
      </c>
      <c r="B17" s="75" t="str">
        <f>Invoice!A16</f>
        <v/>
      </c>
      <c r="C17" s="76"/>
      <c r="E17" s="77"/>
      <c r="F17" s="77"/>
      <c r="G17" s="77"/>
      <c r="H17" s="77"/>
      <c r="I17" s="59"/>
      <c r="L17" s="59"/>
      <c r="N17" s="95"/>
      <c r="O17" s="95"/>
      <c r="P17" s="96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</row>
    <row r="18" spans="1:80" ht="20.25" customHeight="1">
      <c r="A18" s="63">
        <f>Invoice!D17</f>
        <v>0</v>
      </c>
      <c r="B18" s="75" t="str">
        <f>Invoice!A17</f>
        <v/>
      </c>
      <c r="C18" s="76"/>
      <c r="E18" s="77"/>
      <c r="F18" s="77"/>
      <c r="G18" s="77"/>
      <c r="H18" s="77"/>
      <c r="I18" s="59"/>
      <c r="N18" s="95"/>
      <c r="O18" s="95"/>
      <c r="P18" s="96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</row>
    <row r="19" spans="1:80" ht="20.25" customHeight="1">
      <c r="A19" s="63">
        <f>Invoice!D18</f>
        <v>0</v>
      </c>
      <c r="B19" s="75" t="str">
        <f>Invoice!A18</f>
        <v/>
      </c>
      <c r="C19" s="76"/>
      <c r="E19" s="77"/>
      <c r="F19" s="77"/>
      <c r="G19" s="77"/>
      <c r="H19" s="77"/>
      <c r="I19" s="59"/>
      <c r="L19" s="59"/>
      <c r="N19" s="95"/>
      <c r="O19" s="95"/>
      <c r="P19" s="96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</row>
    <row r="20" spans="1:80" ht="20.25" customHeight="1">
      <c r="A20" s="63">
        <f>Invoice!D19</f>
        <v>0</v>
      </c>
      <c r="B20" s="75" t="str">
        <f>Invoice!A19</f>
        <v/>
      </c>
      <c r="C20" s="76"/>
      <c r="E20" s="77"/>
      <c r="F20" s="77"/>
      <c r="G20" s="77"/>
      <c r="H20" s="77"/>
      <c r="I20" s="59"/>
      <c r="J20" s="59"/>
      <c r="L20" s="59"/>
      <c r="N20" s="95"/>
      <c r="O20" s="95"/>
      <c r="P20" s="96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</row>
    <row r="21" spans="1:80" ht="20.25" customHeight="1">
      <c r="A21" s="63">
        <f>Invoice!D20</f>
        <v>0</v>
      </c>
      <c r="B21" s="75" t="str">
        <f>Invoice!A20</f>
        <v/>
      </c>
      <c r="C21" s="76"/>
      <c r="E21" s="77"/>
      <c r="F21" s="77"/>
      <c r="G21" s="77"/>
      <c r="H21" s="77"/>
      <c r="I21" s="59"/>
      <c r="L21" s="59"/>
      <c r="N21" s="95"/>
      <c r="O21" s="95"/>
      <c r="P21" s="96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</row>
    <row r="22" spans="1:80" ht="20.25" customHeight="1">
      <c r="A22" s="63">
        <f>Invoice!D21</f>
        <v>0</v>
      </c>
      <c r="B22" s="75" t="str">
        <f>Invoice!A21</f>
        <v/>
      </c>
      <c r="C22" s="76"/>
      <c r="E22" s="77"/>
      <c r="F22" s="77"/>
      <c r="G22" s="77"/>
      <c r="H22" s="77"/>
      <c r="I22" s="59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</row>
    <row r="23" spans="1:80" ht="20.25" customHeight="1">
      <c r="A23" s="63">
        <f>Invoice!D22</f>
        <v>0</v>
      </c>
      <c r="B23" s="75" t="str">
        <f>Invoice!A22</f>
        <v/>
      </c>
      <c r="C23" s="76"/>
      <c r="E23" s="77"/>
      <c r="F23" s="77"/>
      <c r="G23" s="77"/>
      <c r="H23" s="77"/>
      <c r="I23" s="59"/>
      <c r="J23" s="59"/>
      <c r="L23" s="59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</row>
    <row r="24" spans="5:80" ht="20.25" customHeight="1">
      <c r="E24" s="78" t="s">
        <v>225</v>
      </c>
      <c r="F24" s="79">
        <f>SUM(F10:F23)+SUM(H10:H23)</f>
        <v>0</v>
      </c>
      <c r="G24" s="62"/>
      <c r="H24" s="62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</row>
    <row r="25" spans="5:80" ht="20.25" customHeight="1">
      <c r="E25" s="80" t="s">
        <v>226</v>
      </c>
      <c r="F25" s="81"/>
      <c r="G25" s="61" t="s">
        <v>212</v>
      </c>
      <c r="H25" s="82">
        <f>F25</f>
        <v>0</v>
      </c>
      <c r="I25" s="83"/>
      <c r="J25" s="83"/>
      <c r="L25" s="59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</row>
    <row r="26" spans="1:2" ht="20.25" customHeight="1">
      <c r="A26" s="71" t="s">
        <v>227</v>
      </c>
      <c r="B26" s="71"/>
    </row>
    <row r="27" spans="1:12" ht="20.25" customHeight="1">
      <c r="A27" s="147"/>
      <c r="B27" s="148"/>
      <c r="C27" s="148"/>
      <c r="D27" s="148"/>
      <c r="E27" s="148"/>
      <c r="F27" s="148"/>
      <c r="G27" s="148"/>
      <c r="H27" s="149"/>
      <c r="I27" s="59"/>
      <c r="J27" s="59"/>
      <c r="L27" s="59"/>
    </row>
    <row r="28" spans="1:10" ht="20.25" customHeight="1">
      <c r="A28" s="147"/>
      <c r="B28" s="148"/>
      <c r="C28" s="148"/>
      <c r="D28" s="148"/>
      <c r="E28" s="148"/>
      <c r="F28" s="148"/>
      <c r="G28" s="148"/>
      <c r="H28" s="149"/>
      <c r="I28" s="59"/>
      <c r="J28" s="59"/>
    </row>
    <row r="29" spans="1:10" ht="20.25" customHeight="1">
      <c r="A29" s="147"/>
      <c r="B29" s="148"/>
      <c r="C29" s="148"/>
      <c r="D29" s="148"/>
      <c r="E29" s="148"/>
      <c r="F29" s="148"/>
      <c r="G29" s="148"/>
      <c r="H29" s="149"/>
      <c r="I29" s="59"/>
      <c r="J29" s="59"/>
    </row>
    <row r="30" spans="1:10" ht="20.25" customHeight="1">
      <c r="A30" s="147"/>
      <c r="B30" s="148"/>
      <c r="C30" s="148"/>
      <c r="D30" s="148"/>
      <c r="E30" s="148"/>
      <c r="F30" s="148"/>
      <c r="G30" s="148"/>
      <c r="H30" s="149"/>
      <c r="I30" s="59"/>
      <c r="J30" s="59"/>
    </row>
    <row r="31" spans="1:10" ht="20.25" customHeight="1">
      <c r="A31" s="147"/>
      <c r="B31" s="148"/>
      <c r="C31" s="148"/>
      <c r="D31" s="148"/>
      <c r="E31" s="148"/>
      <c r="F31" s="148"/>
      <c r="G31" s="148"/>
      <c r="H31" s="149"/>
      <c r="I31" s="59"/>
      <c r="J31" s="59"/>
    </row>
    <row r="32" spans="1:10" ht="20.25" customHeight="1">
      <c r="A32" s="147"/>
      <c r="B32" s="148"/>
      <c r="C32" s="148"/>
      <c r="D32" s="148"/>
      <c r="E32" s="148"/>
      <c r="F32" s="148"/>
      <c r="G32" s="148"/>
      <c r="H32" s="149"/>
      <c r="I32" s="59"/>
      <c r="J32" s="59"/>
    </row>
    <row r="33" spans="1:10" ht="20.25" customHeight="1">
      <c r="A33" s="147"/>
      <c r="B33" s="148"/>
      <c r="C33" s="148"/>
      <c r="D33" s="148"/>
      <c r="E33" s="148"/>
      <c r="F33" s="148"/>
      <c r="G33" s="148"/>
      <c r="H33" s="149"/>
      <c r="I33" s="59"/>
      <c r="J33" s="59"/>
    </row>
    <row r="34" spans="1:10" ht="20.25" customHeight="1">
      <c r="A34" s="147"/>
      <c r="B34" s="148"/>
      <c r="C34" s="148"/>
      <c r="D34" s="148"/>
      <c r="E34" s="148"/>
      <c r="F34" s="148"/>
      <c r="G34" s="148"/>
      <c r="H34" s="149"/>
      <c r="I34" s="59"/>
      <c r="J34" s="59"/>
    </row>
    <row r="35" spans="1:10" ht="20.25" customHeight="1">
      <c r="A35" s="141"/>
      <c r="B35" s="142"/>
      <c r="C35" s="142"/>
      <c r="D35" s="142"/>
      <c r="E35" s="142"/>
      <c r="F35" s="142"/>
      <c r="G35" s="142"/>
      <c r="H35" s="143"/>
      <c r="I35" s="59"/>
      <c r="J35" s="59"/>
    </row>
  </sheetData>
  <mergeCells count="18">
    <mergeCell ref="A2:B2"/>
    <mergeCell ref="C2:D2"/>
    <mergeCell ref="A3:B3"/>
    <mergeCell ref="A4:B4"/>
    <mergeCell ref="A5:B5"/>
    <mergeCell ref="A35:H35"/>
    <mergeCell ref="E6:H7"/>
    <mergeCell ref="BO7:CB25"/>
    <mergeCell ref="B9:C9"/>
    <mergeCell ref="A27:H27"/>
    <mergeCell ref="A28:H28"/>
    <mergeCell ref="A29:H29"/>
    <mergeCell ref="A6:B6"/>
    <mergeCell ref="A30:H30"/>
    <mergeCell ref="A31:H31"/>
    <mergeCell ref="A32:H32"/>
    <mergeCell ref="A33:H33"/>
    <mergeCell ref="A34:H34"/>
  </mergeCells>
  <printOptions/>
  <pageMargins left="0.7" right="0.7" top="0.75" bottom="0.75" header="0.3" footer="0.3"/>
  <pageSetup fitToHeight="1" fitToWidth="1" horizontalDpi="1200" verticalDpi="1200" orientation="portrait" scale="83" r:id="rId1"/>
  <headerFooter>
    <oddHeader>&amp;L&amp;"Arial,Bold"&amp;14&amp;XNCNCA Additional Items</oddHeader>
    <oddFooter>&amp;L1/1/2019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4"/>
  <sheetViews>
    <sheetView workbookViewId="0" topLeftCell="A1">
      <selection activeCell="D25" sqref="D25"/>
    </sheetView>
  </sheetViews>
  <sheetFormatPr defaultColWidth="9.00390625" defaultRowHeight="15.75"/>
  <cols>
    <col min="1" max="1" width="8.625" style="156" bestFit="1" customWidth="1"/>
    <col min="2" max="2" width="10.00390625" style="156" bestFit="1" customWidth="1"/>
    <col min="3" max="3" width="10.375" style="156" bestFit="1" customWidth="1"/>
    <col min="4" max="4" width="18.375" style="156" customWidth="1"/>
    <col min="5" max="7" width="9.00390625" style="156" customWidth="1"/>
    <col min="8" max="8" width="11.25390625" style="156" customWidth="1"/>
    <col min="9" max="16384" width="9.00390625" style="156" customWidth="1"/>
  </cols>
  <sheetData>
    <row r="1" spans="1:6" ht="15.75">
      <c r="A1" s="156" t="s">
        <v>90</v>
      </c>
      <c r="B1" s="156" t="s">
        <v>91</v>
      </c>
      <c r="C1" s="156" t="s">
        <v>92</v>
      </c>
      <c r="D1" s="156" t="s">
        <v>0</v>
      </c>
      <c r="E1" s="156" t="s">
        <v>245</v>
      </c>
      <c r="F1" s="157" t="s">
        <v>89</v>
      </c>
    </row>
    <row r="2" spans="1:5" ht="15.75">
      <c r="A2" s="156">
        <v>402320</v>
      </c>
      <c r="B2" s="156" t="s">
        <v>52</v>
      </c>
      <c r="C2" s="156" t="s">
        <v>77</v>
      </c>
      <c r="D2" s="156" t="str">
        <f>B2&amp;" "&amp;C2</f>
        <v>Steven Bair</v>
      </c>
      <c r="E2" s="156" t="s">
        <v>246</v>
      </c>
    </row>
    <row r="3" spans="1:5" ht="15.75">
      <c r="A3" s="156">
        <v>295243</v>
      </c>
      <c r="B3" s="156" t="s">
        <v>239</v>
      </c>
      <c r="C3" s="156" t="s">
        <v>240</v>
      </c>
      <c r="D3" s="156" t="str">
        <f>B3&amp;" "&amp;C3</f>
        <v>Keith Barnden</v>
      </c>
      <c r="E3" s="156" t="s">
        <v>247</v>
      </c>
    </row>
    <row r="4" spans="1:5" ht="15.75">
      <c r="A4" s="156">
        <v>203356</v>
      </c>
      <c r="B4" s="156" t="s">
        <v>53</v>
      </c>
      <c r="C4" s="156" t="s">
        <v>54</v>
      </c>
      <c r="D4" s="156" t="str">
        <f>B4&amp;" "&amp;C4</f>
        <v>Eve Ben-Ora</v>
      </c>
      <c r="E4" s="156" t="s">
        <v>248</v>
      </c>
    </row>
    <row r="5" spans="1:5" ht="15.75">
      <c r="A5" s="156">
        <v>215804</v>
      </c>
      <c r="B5" s="156" t="s">
        <v>55</v>
      </c>
      <c r="C5" s="156" t="s">
        <v>56</v>
      </c>
      <c r="D5" s="156" t="str">
        <f>B5&amp;" "&amp;C5</f>
        <v>Normand Bergeron</v>
      </c>
      <c r="E5" s="157" t="s">
        <v>249</v>
      </c>
    </row>
    <row r="6" spans="1:5" ht="15.75">
      <c r="A6" s="156">
        <v>3814</v>
      </c>
      <c r="B6" s="156" t="s">
        <v>97</v>
      </c>
      <c r="C6" s="156" t="s">
        <v>99</v>
      </c>
      <c r="D6" s="156" t="str">
        <f>B6&amp;" "&amp;C6</f>
        <v>Chris Black</v>
      </c>
      <c r="E6" s="156" t="s">
        <v>250</v>
      </c>
    </row>
    <row r="7" spans="1:5" ht="15.75">
      <c r="A7" s="156">
        <v>72039</v>
      </c>
      <c r="B7" s="156" t="s">
        <v>112</v>
      </c>
      <c r="C7" s="156" t="s">
        <v>99</v>
      </c>
      <c r="D7" s="156" t="str">
        <f>B7&amp;" "&amp;C7</f>
        <v>Patricia Black</v>
      </c>
      <c r="E7" s="156" t="s">
        <v>250</v>
      </c>
    </row>
    <row r="8" spans="1:5" ht="15.75">
      <c r="A8" s="156">
        <v>523579</v>
      </c>
      <c r="B8" s="156" t="s">
        <v>117</v>
      </c>
      <c r="C8" s="156" t="s">
        <v>118</v>
      </c>
      <c r="D8" s="156" t="str">
        <f>B8&amp;" "&amp;C8</f>
        <v>Ron Boeck</v>
      </c>
      <c r="E8" s="156" t="s">
        <v>251</v>
      </c>
    </row>
    <row r="9" spans="1:5" ht="15.75">
      <c r="A9" s="156">
        <v>359291</v>
      </c>
      <c r="B9" s="156" t="s">
        <v>232</v>
      </c>
      <c r="C9" s="156" t="s">
        <v>233</v>
      </c>
      <c r="D9" s="156" t="str">
        <f>B9&amp;" "&amp;C9</f>
        <v>Fanny Bourdais</v>
      </c>
      <c r="E9" s="156" t="s">
        <v>252</v>
      </c>
    </row>
    <row r="10" spans="1:5" ht="15.75">
      <c r="A10" s="156">
        <v>246648</v>
      </c>
      <c r="B10" s="156" t="s">
        <v>18</v>
      </c>
      <c r="C10" s="156" t="s">
        <v>19</v>
      </c>
      <c r="D10" s="156" t="str">
        <f>B10&amp;" "&amp;C10</f>
        <v>Timothy Burgess</v>
      </c>
      <c r="E10" s="158" t="s">
        <v>307</v>
      </c>
    </row>
    <row r="11" spans="1:5" ht="15.75">
      <c r="A11" s="156">
        <v>303224</v>
      </c>
      <c r="B11" s="156" t="s">
        <v>61</v>
      </c>
      <c r="C11" s="156" t="s">
        <v>62</v>
      </c>
      <c r="D11" s="156" t="str">
        <f>B11&amp;" "&amp;C11</f>
        <v>Erik Camacho</v>
      </c>
      <c r="E11" s="157" t="s">
        <v>254</v>
      </c>
    </row>
    <row r="12" spans="1:5" ht="15.75">
      <c r="A12" s="156">
        <v>47386</v>
      </c>
      <c r="B12" s="156" t="s">
        <v>20</v>
      </c>
      <c r="C12" s="156" t="s">
        <v>21</v>
      </c>
      <c r="D12" s="156" t="str">
        <f>B12&amp;" "&amp;C12</f>
        <v>Michael Camarena</v>
      </c>
      <c r="E12" s="156" t="s">
        <v>255</v>
      </c>
    </row>
    <row r="13" spans="1:5" ht="15.75">
      <c r="A13" s="156">
        <v>493620</v>
      </c>
      <c r="B13" s="156" t="s">
        <v>241</v>
      </c>
      <c r="C13" s="156" t="s">
        <v>242</v>
      </c>
      <c r="D13" s="156" t="str">
        <f>B13&amp;" "&amp;C13</f>
        <v>Jeremy Campfield</v>
      </c>
      <c r="E13" s="156" t="s">
        <v>256</v>
      </c>
    </row>
    <row r="14" spans="1:5" ht="15.75">
      <c r="A14" s="156">
        <v>196535</v>
      </c>
      <c r="B14" s="156" t="s">
        <v>60</v>
      </c>
      <c r="C14" s="156" t="s">
        <v>79</v>
      </c>
      <c r="D14" s="156" t="str">
        <f>B14&amp;" "&amp;C14</f>
        <v>Rick Ciccarelli</v>
      </c>
      <c r="E14" s="156" t="s">
        <v>257</v>
      </c>
    </row>
    <row r="15" spans="1:5" ht="15.75">
      <c r="A15" s="156">
        <v>473010</v>
      </c>
      <c r="B15" s="156" t="s">
        <v>104</v>
      </c>
      <c r="C15" s="156" t="s">
        <v>105</v>
      </c>
      <c r="D15" s="156" t="str">
        <f>B15&amp;" "&amp;C15</f>
        <v>Jennifer Claassen</v>
      </c>
      <c r="E15" s="156" t="s">
        <v>258</v>
      </c>
    </row>
    <row r="16" spans="1:5" ht="15.75">
      <c r="A16" s="156">
        <v>296628</v>
      </c>
      <c r="B16" s="156" t="s">
        <v>97</v>
      </c>
      <c r="C16" s="156" t="s">
        <v>98</v>
      </c>
      <c r="D16" s="156" t="str">
        <f>B16&amp;" "&amp;C16</f>
        <v>Chris Coppinger</v>
      </c>
      <c r="E16" s="156" t="s">
        <v>246</v>
      </c>
    </row>
    <row r="17" spans="1:5" ht="15.75">
      <c r="A17" s="156">
        <v>524439</v>
      </c>
      <c r="B17" s="156" t="s">
        <v>110</v>
      </c>
      <c r="C17" s="156" t="s">
        <v>98</v>
      </c>
      <c r="D17" s="156" t="str">
        <f>B17&amp;" "&amp;C17</f>
        <v>Mari Coppinger</v>
      </c>
      <c r="E17" s="156" t="s">
        <v>259</v>
      </c>
    </row>
    <row r="18" spans="1:5" ht="15.75">
      <c r="A18" s="156">
        <v>8179</v>
      </c>
      <c r="B18" s="156" t="s">
        <v>22</v>
      </c>
      <c r="C18" s="156" t="s">
        <v>23</v>
      </c>
      <c r="D18" s="156" t="str">
        <f>B18&amp;" "&amp;C18</f>
        <v>Jim Crompton</v>
      </c>
      <c r="E18" s="156" t="s">
        <v>260</v>
      </c>
    </row>
    <row r="19" spans="1:5" ht="15.75">
      <c r="A19" s="156">
        <v>353550</v>
      </c>
      <c r="B19" s="156" t="s">
        <v>108</v>
      </c>
      <c r="C19" s="156" t="s">
        <v>109</v>
      </c>
      <c r="D19" s="156" t="str">
        <f>B19&amp;" "&amp;C19</f>
        <v>Lindsay Currier</v>
      </c>
      <c r="E19" s="156" t="s">
        <v>261</v>
      </c>
    </row>
    <row r="20" spans="1:5" ht="15.75">
      <c r="A20" s="156">
        <v>51070</v>
      </c>
      <c r="B20" s="156" t="s">
        <v>24</v>
      </c>
      <c r="C20" s="156" t="s">
        <v>25</v>
      </c>
      <c r="D20" s="156" t="str">
        <f>B20&amp;" "&amp;C20</f>
        <v>Thomas Daugherty</v>
      </c>
      <c r="E20" s="156" t="s">
        <v>262</v>
      </c>
    </row>
    <row r="21" spans="1:5" ht="15.75">
      <c r="A21" s="156">
        <v>162799</v>
      </c>
      <c r="B21" s="156" t="s">
        <v>41</v>
      </c>
      <c r="C21" s="156" t="s">
        <v>102</v>
      </c>
      <c r="D21" s="156" t="str">
        <f>B21&amp;" "&amp;C21</f>
        <v>Greg Dion</v>
      </c>
      <c r="E21" s="156" t="s">
        <v>263</v>
      </c>
    </row>
    <row r="22" spans="1:5" ht="15.75">
      <c r="A22" s="156">
        <v>303726</v>
      </c>
      <c r="B22" s="156" t="s">
        <v>22</v>
      </c>
      <c r="C22" s="156" t="s">
        <v>26</v>
      </c>
      <c r="D22" s="156" t="str">
        <f>B22&amp;" "&amp;C22</f>
        <v>Jim Dosenbach</v>
      </c>
      <c r="E22" s="156" t="s">
        <v>264</v>
      </c>
    </row>
    <row r="23" spans="1:5" ht="15.75">
      <c r="A23" s="156">
        <v>47900</v>
      </c>
      <c r="B23" s="156" t="s">
        <v>27</v>
      </c>
      <c r="C23" s="156" t="s">
        <v>28</v>
      </c>
      <c r="D23" s="156" t="str">
        <f>B23&amp;" "&amp;C23</f>
        <v>Bruce Finley</v>
      </c>
      <c r="E23" s="156" t="s">
        <v>265</v>
      </c>
    </row>
    <row r="24" spans="1:5" ht="15.75">
      <c r="A24" s="156">
        <v>46937</v>
      </c>
      <c r="B24" s="156" t="s">
        <v>29</v>
      </c>
      <c r="C24" s="156" t="s">
        <v>30</v>
      </c>
      <c r="D24" s="156" t="str">
        <f>B24&amp;" "&amp;C24</f>
        <v>Ted Fisher</v>
      </c>
      <c r="E24" s="156" t="s">
        <v>266</v>
      </c>
    </row>
    <row r="25" spans="1:5" ht="15.75">
      <c r="A25" s="156">
        <v>266615</v>
      </c>
      <c r="B25" s="156" t="s">
        <v>31</v>
      </c>
      <c r="C25" s="156" t="s">
        <v>32</v>
      </c>
      <c r="D25" s="156" t="str">
        <f>B25&amp;" "&amp;C25</f>
        <v>Cathleen Fives</v>
      </c>
      <c r="E25" s="156" t="s">
        <v>267</v>
      </c>
    </row>
    <row r="26" spans="1:5" ht="15.75">
      <c r="A26" s="156">
        <v>374</v>
      </c>
      <c r="B26" s="156" t="s">
        <v>33</v>
      </c>
      <c r="C26" s="156" t="s">
        <v>34</v>
      </c>
      <c r="D26" s="156" t="str">
        <f>B26&amp;" "&amp;C26</f>
        <v>Marc Franklin</v>
      </c>
      <c r="E26" s="157" t="s">
        <v>268</v>
      </c>
    </row>
    <row r="27" spans="1:5" ht="15.75">
      <c r="A27" s="156">
        <v>196537</v>
      </c>
      <c r="B27" s="156" t="s">
        <v>63</v>
      </c>
      <c r="C27" s="156" t="s">
        <v>64</v>
      </c>
      <c r="D27" s="156" t="str">
        <f>B27&amp;" "&amp;C27</f>
        <v>Ryan Fu</v>
      </c>
      <c r="E27" s="156" t="s">
        <v>269</v>
      </c>
    </row>
    <row r="28" spans="1:5" ht="15.75">
      <c r="A28" s="156">
        <v>51123</v>
      </c>
      <c r="B28" s="156" t="s">
        <v>20</v>
      </c>
      <c r="C28" s="156" t="s">
        <v>35</v>
      </c>
      <c r="D28" s="156" t="str">
        <f>B28&amp;" "&amp;C28</f>
        <v>Michael Hardaway</v>
      </c>
      <c r="E28" s="156" t="s">
        <v>270</v>
      </c>
    </row>
    <row r="29" spans="1:5" ht="15.75">
      <c r="A29" s="156">
        <v>129634</v>
      </c>
      <c r="B29" s="156" t="s">
        <v>115</v>
      </c>
      <c r="C29" s="156" t="s">
        <v>116</v>
      </c>
      <c r="D29" s="156" t="str">
        <f>B29&amp;" "&amp;C29</f>
        <v>Rodney Hernandez</v>
      </c>
      <c r="E29" s="156" t="s">
        <v>271</v>
      </c>
    </row>
    <row r="30" spans="1:5" ht="15.75">
      <c r="A30" s="156">
        <v>528609</v>
      </c>
      <c r="B30" s="156" t="s">
        <v>106</v>
      </c>
      <c r="C30" s="156" t="s">
        <v>107</v>
      </c>
      <c r="D30" s="156" t="str">
        <f>B30&amp;" "&amp;C30</f>
        <v>Joseph Hewlings</v>
      </c>
      <c r="E30" s="156" t="s">
        <v>272</v>
      </c>
    </row>
    <row r="31" spans="1:5" ht="15.75">
      <c r="A31" s="156">
        <v>496939</v>
      </c>
      <c r="B31" s="156" t="s">
        <v>71</v>
      </c>
      <c r="C31" s="156" t="s">
        <v>72</v>
      </c>
      <c r="D31" s="156" t="str">
        <f>B31&amp;" "&amp;C31</f>
        <v>Darren Hildenbrand</v>
      </c>
      <c r="E31" s="156" t="s">
        <v>273</v>
      </c>
    </row>
    <row r="32" spans="1:5" ht="15.75">
      <c r="A32" s="156">
        <v>55787</v>
      </c>
      <c r="B32" s="156" t="s">
        <v>16</v>
      </c>
      <c r="C32" s="156" t="s">
        <v>17</v>
      </c>
      <c r="D32" s="156" t="str">
        <f>B32&amp;" "&amp;C32</f>
        <v>Babette Jaire</v>
      </c>
      <c r="E32" s="156" t="s">
        <v>262</v>
      </c>
    </row>
    <row r="33" spans="1:5" ht="15.75">
      <c r="A33" s="156">
        <v>42329</v>
      </c>
      <c r="B33" s="156" t="s">
        <v>237</v>
      </c>
      <c r="C33" s="156" t="s">
        <v>238</v>
      </c>
      <c r="D33" s="156" t="str">
        <f>B33&amp;" "&amp;C33</f>
        <v>Kevin Joell</v>
      </c>
      <c r="E33" s="156" t="s">
        <v>249</v>
      </c>
    </row>
    <row r="34" spans="1:5" ht="15.75">
      <c r="A34" s="156">
        <v>18393</v>
      </c>
      <c r="B34" s="156" t="s">
        <v>80</v>
      </c>
      <c r="C34" s="156" t="s">
        <v>81</v>
      </c>
      <c r="D34" s="156" t="str">
        <f>B34&amp;" "&amp;C34</f>
        <v>Kurt Kabica</v>
      </c>
      <c r="E34" s="156" t="s">
        <v>265</v>
      </c>
    </row>
    <row r="35" spans="1:5" ht="15.75">
      <c r="A35" s="156">
        <v>380218</v>
      </c>
      <c r="B35" s="156" t="s">
        <v>37</v>
      </c>
      <c r="C35" s="156" t="s">
        <v>38</v>
      </c>
      <c r="D35" s="156" t="str">
        <f>B35&amp;" "&amp;C35</f>
        <v>Kenneth Kimari</v>
      </c>
      <c r="E35" s="156" t="s">
        <v>274</v>
      </c>
    </row>
    <row r="36" spans="1:5" ht="15.75">
      <c r="A36" s="156">
        <v>125352</v>
      </c>
      <c r="B36" s="156" t="s">
        <v>82</v>
      </c>
      <c r="C36" s="156" t="s">
        <v>83</v>
      </c>
      <c r="D36" s="156" t="str">
        <f>B36&amp;" "&amp;C36</f>
        <v>Jay Kinney</v>
      </c>
      <c r="E36" s="156" t="s">
        <v>275</v>
      </c>
    </row>
    <row r="37" spans="1:5" ht="15.75">
      <c r="A37" s="107">
        <v>493653</v>
      </c>
      <c r="B37" s="107" t="s">
        <v>308</v>
      </c>
      <c r="C37" s="107" t="s">
        <v>309</v>
      </c>
      <c r="D37" s="107" t="s">
        <v>318</v>
      </c>
      <c r="E37" s="107" t="s">
        <v>310</v>
      </c>
    </row>
    <row r="38" spans="1:5" ht="15.75">
      <c r="A38" s="156">
        <v>45588</v>
      </c>
      <c r="B38" s="156" t="s">
        <v>39</v>
      </c>
      <c r="C38" s="156" t="s">
        <v>40</v>
      </c>
      <c r="D38" s="156" t="str">
        <f>B38&amp;" "&amp;C38</f>
        <v>Robert Leibold</v>
      </c>
      <c r="E38" s="156" t="s">
        <v>276</v>
      </c>
    </row>
    <row r="39" spans="1:5" ht="15.75">
      <c r="A39" s="156">
        <v>47085</v>
      </c>
      <c r="B39" s="156" t="s">
        <v>65</v>
      </c>
      <c r="C39" s="156" t="s">
        <v>73</v>
      </c>
      <c r="D39" s="156" t="str">
        <f>B39&amp;" "&amp;C39</f>
        <v>Matthew Mansur</v>
      </c>
      <c r="E39" s="156" t="s">
        <v>249</v>
      </c>
    </row>
    <row r="40" spans="1:5" ht="15.75">
      <c r="A40" s="156">
        <v>293157</v>
      </c>
      <c r="B40" s="156" t="s">
        <v>113</v>
      </c>
      <c r="C40" s="156" t="s">
        <v>114</v>
      </c>
      <c r="D40" s="156" t="str">
        <f>B40&amp;" "&amp;C40</f>
        <v>Rachel Marcuson</v>
      </c>
      <c r="E40" s="156" t="s">
        <v>277</v>
      </c>
    </row>
    <row r="41" spans="1:5" ht="15.75">
      <c r="A41" s="156">
        <v>135007</v>
      </c>
      <c r="B41" s="156" t="s">
        <v>65</v>
      </c>
      <c r="C41" s="156" t="s">
        <v>66</v>
      </c>
      <c r="D41" s="156" t="str">
        <f>B41&amp;" "&amp;C41</f>
        <v>Matthew Martinez</v>
      </c>
      <c r="E41" s="156" t="s">
        <v>278</v>
      </c>
    </row>
    <row r="42" spans="1:5" ht="15.75">
      <c r="A42" s="159">
        <v>552728</v>
      </c>
      <c r="B42" s="159" t="s">
        <v>311</v>
      </c>
      <c r="C42" s="159" t="s">
        <v>66</v>
      </c>
      <c r="D42" s="159" t="s">
        <v>319</v>
      </c>
      <c r="E42" s="159" t="s">
        <v>254</v>
      </c>
    </row>
    <row r="43" spans="1:5" ht="15.75">
      <c r="A43" s="156">
        <v>126623</v>
      </c>
      <c r="B43" s="156" t="s">
        <v>67</v>
      </c>
      <c r="C43" s="156" t="s">
        <v>68</v>
      </c>
      <c r="D43" s="156" t="str">
        <f>B43&amp;" "&amp;C43</f>
        <v>Shawn Mehaffey</v>
      </c>
      <c r="E43" s="156" t="s">
        <v>253</v>
      </c>
    </row>
    <row r="44" spans="1:5" ht="15.75">
      <c r="A44" s="156">
        <v>217427</v>
      </c>
      <c r="B44" s="156" t="s">
        <v>58</v>
      </c>
      <c r="C44" s="156" t="s">
        <v>100</v>
      </c>
      <c r="D44" s="156" t="str">
        <f>B44&amp;" "&amp;C44</f>
        <v>David Miller</v>
      </c>
      <c r="E44" s="156" t="s">
        <v>279</v>
      </c>
    </row>
    <row r="45" spans="1:5" ht="15.75">
      <c r="A45" s="156">
        <v>497410</v>
      </c>
      <c r="B45" s="156" t="s">
        <v>59</v>
      </c>
      <c r="C45" s="156" t="s">
        <v>74</v>
      </c>
      <c r="D45" s="156" t="str">
        <f>B45&amp;" "&amp;C45</f>
        <v>Richard Netherwood</v>
      </c>
      <c r="E45" s="156" t="s">
        <v>280</v>
      </c>
    </row>
    <row r="46" spans="1:5" ht="15.75">
      <c r="A46" s="156">
        <v>130068</v>
      </c>
      <c r="B46" s="156" t="s">
        <v>84</v>
      </c>
      <c r="C46" s="156" t="s">
        <v>85</v>
      </c>
      <c r="D46" s="156" t="str">
        <f>B46&amp;" "&amp;C46</f>
        <v>Monica Olivares</v>
      </c>
      <c r="E46" s="156" t="s">
        <v>281</v>
      </c>
    </row>
    <row r="47" spans="1:5" ht="15.75">
      <c r="A47" s="156">
        <v>94207</v>
      </c>
      <c r="B47" s="156" t="s">
        <v>57</v>
      </c>
      <c r="C47" s="156" t="s">
        <v>103</v>
      </c>
      <c r="D47" s="156" t="str">
        <f>B47&amp;" "&amp;C47</f>
        <v>James Pappe</v>
      </c>
      <c r="E47" s="156" t="s">
        <v>247</v>
      </c>
    </row>
    <row r="48" spans="1:5" ht="15.75">
      <c r="A48" s="156">
        <v>27450</v>
      </c>
      <c r="B48" s="156" t="s">
        <v>59</v>
      </c>
      <c r="C48" s="156" t="s">
        <v>86</v>
      </c>
      <c r="D48" s="156" t="str">
        <f>B48&amp;" "&amp;C48</f>
        <v>Richard Paul</v>
      </c>
      <c r="E48" s="156" t="s">
        <v>249</v>
      </c>
    </row>
    <row r="49" spans="1:5" ht="15.75">
      <c r="A49" s="156">
        <v>286883</v>
      </c>
      <c r="B49" s="156" t="s">
        <v>41</v>
      </c>
      <c r="C49" s="156" t="s">
        <v>42</v>
      </c>
      <c r="D49" s="156" t="str">
        <f>B49&amp;" "&amp;C49</f>
        <v>Greg Peart</v>
      </c>
      <c r="E49" s="156" t="s">
        <v>251</v>
      </c>
    </row>
    <row r="50" spans="1:5" ht="15.75">
      <c r="A50" s="156">
        <v>45789</v>
      </c>
      <c r="B50" s="156" t="s">
        <v>36</v>
      </c>
      <c r="C50" s="156" t="s">
        <v>43</v>
      </c>
      <c r="D50" s="156" t="str">
        <f>B50&amp;" "&amp;C50</f>
        <v>Eric Petersen</v>
      </c>
      <c r="E50" s="156" t="s">
        <v>282</v>
      </c>
    </row>
    <row r="51" spans="1:5" ht="15.75">
      <c r="A51" s="156">
        <v>199650</v>
      </c>
      <c r="B51" s="156" t="s">
        <v>111</v>
      </c>
      <c r="C51" s="156" t="s">
        <v>43</v>
      </c>
      <c r="D51" s="156" t="str">
        <f>B51&amp;" "&amp;C51</f>
        <v>Melanie  Petersen</v>
      </c>
      <c r="E51" s="156" t="s">
        <v>272</v>
      </c>
    </row>
    <row r="52" spans="1:5" ht="15.75">
      <c r="A52" s="156">
        <v>325938</v>
      </c>
      <c r="B52" s="156" t="s">
        <v>300</v>
      </c>
      <c r="C52" s="156" t="s">
        <v>301</v>
      </c>
      <c r="D52" s="156" t="s">
        <v>302</v>
      </c>
      <c r="E52" s="156" t="s">
        <v>303</v>
      </c>
    </row>
    <row r="53" spans="1:5" ht="15.75">
      <c r="A53" s="156">
        <v>294002</v>
      </c>
      <c r="B53" s="156" t="s">
        <v>24</v>
      </c>
      <c r="C53" s="156" t="s">
        <v>44</v>
      </c>
      <c r="D53" s="156" t="str">
        <f>B53&amp;" "&amp;C53</f>
        <v>Thomas Preisler</v>
      </c>
      <c r="E53" s="156" t="s">
        <v>283</v>
      </c>
    </row>
    <row r="54" spans="1:5" ht="15.75">
      <c r="A54" s="156">
        <v>298343</v>
      </c>
      <c r="B54" s="156" t="s">
        <v>45</v>
      </c>
      <c r="C54" s="156" t="s">
        <v>46</v>
      </c>
      <c r="D54" s="156" t="str">
        <f>B54&amp;" "&amp;C54</f>
        <v>Steve Rosefield</v>
      </c>
      <c r="E54" s="156" t="s">
        <v>284</v>
      </c>
    </row>
    <row r="55" spans="1:5" ht="15.75">
      <c r="A55" s="156">
        <v>541733</v>
      </c>
      <c r="B55" s="156" t="s">
        <v>27</v>
      </c>
      <c r="C55" s="156" t="s">
        <v>234</v>
      </c>
      <c r="D55" s="156" t="str">
        <f>B55&amp;" "&amp;C55</f>
        <v>Bruce Roy</v>
      </c>
      <c r="E55" s="156" t="s">
        <v>251</v>
      </c>
    </row>
    <row r="56" spans="1:5" ht="15.75">
      <c r="A56" s="156">
        <v>31347</v>
      </c>
      <c r="B56" s="156" t="s">
        <v>80</v>
      </c>
      <c r="C56" s="156" t="s">
        <v>87</v>
      </c>
      <c r="D56" s="156" t="str">
        <f>B56&amp;" "&amp;C56</f>
        <v>Kurt Sauer</v>
      </c>
      <c r="E56" s="156" t="s">
        <v>284</v>
      </c>
    </row>
    <row r="57" spans="1:5" ht="15.75">
      <c r="A57" s="156">
        <v>524260</v>
      </c>
      <c r="B57" s="156" t="s">
        <v>93</v>
      </c>
      <c r="C57" s="156" t="s">
        <v>94</v>
      </c>
      <c r="D57" s="156" t="str">
        <f>B57&amp;" "&amp;C57</f>
        <v>Alex Shieh</v>
      </c>
      <c r="E57" s="156" t="s">
        <v>285</v>
      </c>
    </row>
    <row r="58" spans="1:5" ht="15.75">
      <c r="A58" s="156">
        <v>45946</v>
      </c>
      <c r="B58" s="156" t="s">
        <v>24</v>
      </c>
      <c r="C58" s="156" t="s">
        <v>47</v>
      </c>
      <c r="D58" s="156" t="str">
        <f>B58&amp;" "&amp;C58</f>
        <v>Thomas Simonson</v>
      </c>
      <c r="E58" s="156" t="s">
        <v>286</v>
      </c>
    </row>
    <row r="59" spans="1:5" ht="15.75">
      <c r="A59" s="107">
        <v>457924</v>
      </c>
      <c r="B59" s="107" t="s">
        <v>312</v>
      </c>
      <c r="C59" s="107" t="s">
        <v>313</v>
      </c>
      <c r="D59" s="107" t="s">
        <v>317</v>
      </c>
      <c r="E59" s="107" t="s">
        <v>314</v>
      </c>
    </row>
    <row r="60" spans="1:5" ht="15.75">
      <c r="A60" s="156">
        <v>90250</v>
      </c>
      <c r="B60" s="156" t="s">
        <v>48</v>
      </c>
      <c r="C60" s="156" t="s">
        <v>49</v>
      </c>
      <c r="D60" s="156" t="str">
        <f>B60&amp;" "&amp;C60</f>
        <v>Carlos Soto</v>
      </c>
      <c r="E60" s="156" t="s">
        <v>287</v>
      </c>
    </row>
    <row r="61" spans="1:5" ht="15.75">
      <c r="A61" s="156">
        <v>34119</v>
      </c>
      <c r="B61" s="156" t="s">
        <v>243</v>
      </c>
      <c r="C61" s="156" t="s">
        <v>244</v>
      </c>
      <c r="D61" s="156" t="str">
        <f>B61&amp;" "&amp;C61</f>
        <v>Barry Stewart</v>
      </c>
      <c r="E61" s="156" t="s">
        <v>247</v>
      </c>
    </row>
    <row r="62" spans="1:5" ht="15.75">
      <c r="A62" s="156">
        <v>250365</v>
      </c>
      <c r="B62" s="156" t="s">
        <v>95</v>
      </c>
      <c r="C62" s="156" t="s">
        <v>96</v>
      </c>
      <c r="D62" s="156" t="str">
        <f>B62&amp;" "&amp;C62</f>
        <v>Ann Stuart</v>
      </c>
      <c r="E62" s="156" t="s">
        <v>251</v>
      </c>
    </row>
    <row r="63" spans="1:5" ht="15.75">
      <c r="A63" s="156">
        <v>389972</v>
      </c>
      <c r="B63" s="156" t="s">
        <v>69</v>
      </c>
      <c r="C63" s="156" t="s">
        <v>70</v>
      </c>
      <c r="D63" s="156" t="str">
        <f>B63&amp;" "&amp;C63</f>
        <v>Andrew Trygg</v>
      </c>
      <c r="E63" s="156" t="s">
        <v>288</v>
      </c>
    </row>
    <row r="64" spans="1:5" ht="15.75">
      <c r="A64" s="156">
        <v>209180</v>
      </c>
      <c r="B64" s="156" t="s">
        <v>57</v>
      </c>
      <c r="C64" s="156" t="s">
        <v>88</v>
      </c>
      <c r="D64" s="156" t="str">
        <f>B64&amp;" "&amp;C64</f>
        <v>James Wachter</v>
      </c>
      <c r="E64" s="156" t="s">
        <v>251</v>
      </c>
    </row>
    <row r="65" spans="1:5" ht="15.75">
      <c r="A65" s="107">
        <v>209180</v>
      </c>
      <c r="B65" s="107" t="s">
        <v>22</v>
      </c>
      <c r="C65" s="107" t="s">
        <v>88</v>
      </c>
      <c r="D65" s="107" t="s">
        <v>316</v>
      </c>
      <c r="E65" s="107" t="s">
        <v>315</v>
      </c>
    </row>
    <row r="66" spans="1:5" ht="15.75">
      <c r="A66" s="156">
        <v>466283</v>
      </c>
      <c r="B66" s="156" t="s">
        <v>78</v>
      </c>
      <c r="C66" s="156" t="s">
        <v>101</v>
      </c>
      <c r="D66" s="156" t="str">
        <f>B66&amp;" "&amp;C66</f>
        <v>Don Wilson</v>
      </c>
      <c r="E66" s="156" t="s">
        <v>289</v>
      </c>
    </row>
    <row r="67" spans="1:5" ht="15.75">
      <c r="A67" s="156">
        <v>408072</v>
      </c>
      <c r="B67" s="156" t="s">
        <v>119</v>
      </c>
      <c r="C67" s="156" t="s">
        <v>120</v>
      </c>
      <c r="D67" s="156" t="str">
        <f>B67&amp;" "&amp;C67</f>
        <v>Scott Wiseman</v>
      </c>
      <c r="E67" s="156" t="s">
        <v>253</v>
      </c>
    </row>
    <row r="68" spans="1:5" ht="15.75">
      <c r="A68" s="156">
        <v>167914</v>
      </c>
      <c r="B68" s="156" t="s">
        <v>50</v>
      </c>
      <c r="C68" s="156" t="s">
        <v>51</v>
      </c>
      <c r="D68" s="156" t="str">
        <f>B68&amp;" "&amp;C68</f>
        <v>Jeffrey Wu</v>
      </c>
      <c r="E68" s="156" t="s">
        <v>272</v>
      </c>
    </row>
    <row r="69" spans="1:5" ht="15.75">
      <c r="A69" s="156">
        <v>496880</v>
      </c>
      <c r="B69" s="156" t="s">
        <v>75</v>
      </c>
      <c r="C69" s="156" t="s">
        <v>76</v>
      </c>
      <c r="D69" s="156" t="str">
        <f>B69&amp;" "&amp;C69</f>
        <v>Gary Yip</v>
      </c>
      <c r="E69" s="156" t="s">
        <v>290</v>
      </c>
    </row>
    <row r="70" spans="1:5" ht="15.75">
      <c r="A70" s="156">
        <v>261345</v>
      </c>
      <c r="B70" s="156" t="s">
        <v>235</v>
      </c>
      <c r="C70" s="156" t="s">
        <v>236</v>
      </c>
      <c r="D70" s="156" t="str">
        <f>B70&amp;" "&amp;C70</f>
        <v>Dustin Yue</v>
      </c>
      <c r="E70" s="156" t="s">
        <v>266</v>
      </c>
    </row>
    <row r="71" spans="1:5" ht="15.75">
      <c r="A71" s="156">
        <v>1414</v>
      </c>
      <c r="B71" s="156" t="s">
        <v>324</v>
      </c>
      <c r="C71" s="156" t="s">
        <v>325</v>
      </c>
      <c r="D71" s="156" t="s">
        <v>326</v>
      </c>
      <c r="E71" s="156" t="s">
        <v>327</v>
      </c>
    </row>
    <row r="72" spans="1:5" ht="15.75">
      <c r="A72" s="156">
        <v>257214</v>
      </c>
      <c r="B72" s="156" t="s">
        <v>328</v>
      </c>
      <c r="C72" s="156" t="s">
        <v>325</v>
      </c>
      <c r="D72" s="156" t="s">
        <v>329</v>
      </c>
      <c r="E72" s="156" t="s">
        <v>327</v>
      </c>
    </row>
    <row r="73" spans="1:5" ht="15.75">
      <c r="A73" s="156">
        <v>45017</v>
      </c>
      <c r="B73" s="156" t="s">
        <v>22</v>
      </c>
      <c r="C73" s="156" t="s">
        <v>325</v>
      </c>
      <c r="D73" s="156" t="s">
        <v>330</v>
      </c>
      <c r="E73" s="156" t="s">
        <v>331</v>
      </c>
    </row>
    <row r="74" spans="1:5" ht="15.75">
      <c r="A74" s="156">
        <v>192686</v>
      </c>
      <c r="B74" s="156" t="s">
        <v>332</v>
      </c>
      <c r="C74" s="156" t="s">
        <v>333</v>
      </c>
      <c r="D74" s="156" t="s">
        <v>334</v>
      </c>
      <c r="E74" s="156" t="s">
        <v>335</v>
      </c>
    </row>
    <row r="75" spans="1:5" ht="15.75">
      <c r="A75" s="156">
        <v>549183</v>
      </c>
      <c r="B75" s="156" t="s">
        <v>336</v>
      </c>
      <c r="C75" s="156" t="s">
        <v>337</v>
      </c>
      <c r="D75" s="156" t="s">
        <v>338</v>
      </c>
      <c r="E75" s="156" t="s">
        <v>339</v>
      </c>
    </row>
    <row r="76" spans="1:5" ht="15.75">
      <c r="A76" s="156">
        <v>381317</v>
      </c>
      <c r="B76" s="156" t="s">
        <v>340</v>
      </c>
      <c r="C76" s="156" t="s">
        <v>341</v>
      </c>
      <c r="D76" s="156" t="s">
        <v>342</v>
      </c>
      <c r="E76" s="156" t="s">
        <v>343</v>
      </c>
    </row>
    <row r="77" spans="1:5" ht="15.75">
      <c r="A77" s="156">
        <v>289061</v>
      </c>
      <c r="B77" s="156" t="s">
        <v>52</v>
      </c>
      <c r="C77" s="156" t="s">
        <v>344</v>
      </c>
      <c r="D77" s="156" t="s">
        <v>345</v>
      </c>
      <c r="E77" s="156" t="s">
        <v>346</v>
      </c>
    </row>
    <row r="78" spans="1:5" ht="15.75">
      <c r="A78" s="156">
        <v>47255</v>
      </c>
      <c r="B78" s="156" t="s">
        <v>20</v>
      </c>
      <c r="C78" s="156" t="s">
        <v>347</v>
      </c>
      <c r="D78" s="156" t="s">
        <v>348</v>
      </c>
      <c r="E78" s="156" t="s">
        <v>349</v>
      </c>
    </row>
    <row r="79" spans="1:5" ht="15.75">
      <c r="A79" s="156">
        <v>3814</v>
      </c>
      <c r="B79" s="156" t="s">
        <v>97</v>
      </c>
      <c r="C79" s="156" t="s">
        <v>99</v>
      </c>
      <c r="D79" s="156" t="s">
        <v>350</v>
      </c>
      <c r="E79" s="156" t="s">
        <v>250</v>
      </c>
    </row>
    <row r="80" spans="1:5" ht="15.75">
      <c r="A80" s="156">
        <v>72039</v>
      </c>
      <c r="B80" s="156" t="s">
        <v>112</v>
      </c>
      <c r="C80" s="156" t="s">
        <v>99</v>
      </c>
      <c r="D80" s="156" t="s">
        <v>351</v>
      </c>
      <c r="E80" s="156" t="s">
        <v>250</v>
      </c>
    </row>
    <row r="81" spans="1:5" ht="15.75">
      <c r="A81" s="156">
        <v>155160</v>
      </c>
      <c r="B81" s="156" t="s">
        <v>57</v>
      </c>
      <c r="C81" s="156" t="s">
        <v>352</v>
      </c>
      <c r="D81" s="156" t="s">
        <v>353</v>
      </c>
      <c r="E81" s="156" t="s">
        <v>354</v>
      </c>
    </row>
    <row r="82" spans="1:5" ht="15.75">
      <c r="A82" s="156">
        <v>155161</v>
      </c>
      <c r="B82" s="156" t="s">
        <v>355</v>
      </c>
      <c r="C82" s="156" t="s">
        <v>352</v>
      </c>
      <c r="D82" s="156" t="s">
        <v>356</v>
      </c>
      <c r="E82" s="156" t="s">
        <v>354</v>
      </c>
    </row>
    <row r="83" spans="1:5" ht="15.75">
      <c r="A83" s="156">
        <v>330424</v>
      </c>
      <c r="B83" s="156" t="s">
        <v>357</v>
      </c>
      <c r="C83" s="156" t="s">
        <v>358</v>
      </c>
      <c r="D83" s="156" t="s">
        <v>359</v>
      </c>
      <c r="E83" s="156" t="s">
        <v>360</v>
      </c>
    </row>
    <row r="84" spans="1:5" ht="15.75">
      <c r="A84" s="156">
        <v>441032</v>
      </c>
      <c r="B84" s="156" t="s">
        <v>361</v>
      </c>
      <c r="C84" s="156" t="s">
        <v>362</v>
      </c>
      <c r="D84" s="156" t="s">
        <v>363</v>
      </c>
      <c r="E84" s="156" t="s">
        <v>364</v>
      </c>
    </row>
    <row r="85" spans="1:5" ht="15.75">
      <c r="A85" s="156">
        <v>459173</v>
      </c>
      <c r="B85" s="156" t="s">
        <v>365</v>
      </c>
      <c r="C85" s="156" t="s">
        <v>366</v>
      </c>
      <c r="D85" s="156" t="s">
        <v>367</v>
      </c>
      <c r="E85" s="156" t="s">
        <v>349</v>
      </c>
    </row>
    <row r="86" spans="1:5" ht="15.75">
      <c r="A86" s="156">
        <v>253502</v>
      </c>
      <c r="B86" s="156" t="s">
        <v>368</v>
      </c>
      <c r="C86" s="156" t="s">
        <v>369</v>
      </c>
      <c r="D86" s="156" t="s">
        <v>370</v>
      </c>
      <c r="E86" s="156" t="s">
        <v>371</v>
      </c>
    </row>
    <row r="87" spans="1:5" ht="15.75">
      <c r="A87" s="156">
        <v>258239</v>
      </c>
      <c r="B87" s="156" t="s">
        <v>372</v>
      </c>
      <c r="C87" s="156" t="s">
        <v>369</v>
      </c>
      <c r="D87" s="156" t="s">
        <v>373</v>
      </c>
      <c r="E87" s="156" t="s">
        <v>371</v>
      </c>
    </row>
    <row r="88" spans="1:5" ht="15.75">
      <c r="A88" s="156">
        <v>305841</v>
      </c>
      <c r="B88" s="156" t="s">
        <v>374</v>
      </c>
      <c r="C88" s="156" t="s">
        <v>369</v>
      </c>
      <c r="D88" s="156" t="s">
        <v>375</v>
      </c>
      <c r="E88" s="156" t="s">
        <v>371</v>
      </c>
    </row>
    <row r="89" spans="1:5" ht="15.75">
      <c r="A89" s="156">
        <v>51030</v>
      </c>
      <c r="B89" s="156" t="s">
        <v>376</v>
      </c>
      <c r="C89" s="156" t="s">
        <v>377</v>
      </c>
      <c r="D89" s="156" t="s">
        <v>378</v>
      </c>
      <c r="E89" s="156" t="s">
        <v>379</v>
      </c>
    </row>
    <row r="90" spans="1:5" ht="15.75">
      <c r="A90" s="156">
        <v>41915</v>
      </c>
      <c r="B90" s="156" t="s">
        <v>36</v>
      </c>
      <c r="C90" s="156" t="s">
        <v>380</v>
      </c>
      <c r="D90" s="156" t="s">
        <v>381</v>
      </c>
      <c r="E90" s="156" t="s">
        <v>382</v>
      </c>
    </row>
    <row r="91" spans="1:5" ht="15.75">
      <c r="A91" s="156">
        <v>548873</v>
      </c>
      <c r="B91" s="156" t="s">
        <v>383</v>
      </c>
      <c r="C91" s="156" t="s">
        <v>384</v>
      </c>
      <c r="D91" s="156" t="s">
        <v>385</v>
      </c>
      <c r="E91" s="156" t="s">
        <v>349</v>
      </c>
    </row>
    <row r="92" spans="1:5" ht="15.75">
      <c r="A92" s="156">
        <v>286767</v>
      </c>
      <c r="B92" s="156" t="s">
        <v>386</v>
      </c>
      <c r="C92" s="156" t="s">
        <v>387</v>
      </c>
      <c r="D92" s="156" t="s">
        <v>388</v>
      </c>
      <c r="E92" s="156" t="s">
        <v>389</v>
      </c>
    </row>
    <row r="93" spans="1:5" ht="15.75">
      <c r="A93" s="156">
        <v>54409</v>
      </c>
      <c r="B93" s="156" t="s">
        <v>390</v>
      </c>
      <c r="C93" s="156" t="s">
        <v>391</v>
      </c>
      <c r="D93" s="156" t="s">
        <v>392</v>
      </c>
      <c r="E93" s="156" t="s">
        <v>393</v>
      </c>
    </row>
    <row r="94" spans="1:5" ht="15.75">
      <c r="A94" s="156">
        <v>54338</v>
      </c>
      <c r="B94" s="156" t="s">
        <v>394</v>
      </c>
      <c r="C94" s="156" t="s">
        <v>395</v>
      </c>
      <c r="D94" s="156" t="s">
        <v>396</v>
      </c>
      <c r="E94" s="156" t="s">
        <v>397</v>
      </c>
    </row>
    <row r="95" spans="1:5" ht="15.75">
      <c r="A95" s="156">
        <v>56307</v>
      </c>
      <c r="B95" s="156" t="s">
        <v>398</v>
      </c>
      <c r="C95" s="156" t="s">
        <v>399</v>
      </c>
      <c r="D95" s="156" t="s">
        <v>400</v>
      </c>
      <c r="E95" s="156" t="s">
        <v>389</v>
      </c>
    </row>
    <row r="96" spans="1:5" ht="15.75">
      <c r="A96" s="156">
        <v>263117</v>
      </c>
      <c r="B96" s="156" t="s">
        <v>80</v>
      </c>
      <c r="C96" s="156" t="s">
        <v>401</v>
      </c>
      <c r="D96" s="156" t="s">
        <v>402</v>
      </c>
      <c r="E96" s="156" t="s">
        <v>403</v>
      </c>
    </row>
    <row r="97" spans="1:5" ht="15.75">
      <c r="A97" s="156">
        <v>493076</v>
      </c>
      <c r="B97" s="156" t="s">
        <v>404</v>
      </c>
      <c r="C97" s="156" t="s">
        <v>405</v>
      </c>
      <c r="D97" s="156" t="s">
        <v>406</v>
      </c>
      <c r="E97" s="156" t="s">
        <v>407</v>
      </c>
    </row>
    <row r="98" spans="1:5" ht="15.75">
      <c r="A98" s="156">
        <v>61228</v>
      </c>
      <c r="B98" s="156" t="s">
        <v>408</v>
      </c>
      <c r="C98" s="156" t="s">
        <v>409</v>
      </c>
      <c r="D98" s="156" t="s">
        <v>410</v>
      </c>
      <c r="E98" s="156" t="s">
        <v>411</v>
      </c>
    </row>
    <row r="99" spans="1:5" ht="15.75">
      <c r="A99" s="156">
        <v>76153</v>
      </c>
      <c r="B99" s="156" t="s">
        <v>408</v>
      </c>
      <c r="C99" s="156" t="s">
        <v>412</v>
      </c>
      <c r="D99" s="156" t="s">
        <v>413</v>
      </c>
      <c r="E99" s="156" t="s">
        <v>389</v>
      </c>
    </row>
    <row r="100" spans="1:5" ht="15.75">
      <c r="A100" s="156">
        <v>418443</v>
      </c>
      <c r="B100" s="156" t="s">
        <v>112</v>
      </c>
      <c r="C100" s="156" t="s">
        <v>414</v>
      </c>
      <c r="D100" s="156" t="s">
        <v>415</v>
      </c>
      <c r="E100" s="156" t="s">
        <v>349</v>
      </c>
    </row>
    <row r="101" spans="1:5" ht="15.75">
      <c r="A101" s="156">
        <v>548335</v>
      </c>
      <c r="B101" s="156" t="s">
        <v>416</v>
      </c>
      <c r="C101" s="156" t="s">
        <v>417</v>
      </c>
      <c r="D101" s="156" t="s">
        <v>418</v>
      </c>
      <c r="E101" s="156" t="s">
        <v>419</v>
      </c>
    </row>
    <row r="102" spans="1:5" ht="15.75">
      <c r="A102" s="156">
        <v>110146</v>
      </c>
      <c r="B102" s="156" t="s">
        <v>39</v>
      </c>
      <c r="C102" s="156" t="s">
        <v>420</v>
      </c>
      <c r="D102" s="156" t="s">
        <v>421</v>
      </c>
      <c r="E102" s="156" t="s">
        <v>422</v>
      </c>
    </row>
    <row r="103" spans="1:5" ht="15.75">
      <c r="A103" s="156">
        <v>131478</v>
      </c>
      <c r="B103" s="156" t="s">
        <v>423</v>
      </c>
      <c r="C103" s="156" t="s">
        <v>424</v>
      </c>
      <c r="D103" s="156" t="s">
        <v>425</v>
      </c>
      <c r="E103" s="156" t="s">
        <v>426</v>
      </c>
    </row>
    <row r="104" spans="1:5" ht="15.75">
      <c r="A104" s="156">
        <v>187246</v>
      </c>
      <c r="B104" s="156" t="s">
        <v>427</v>
      </c>
      <c r="C104" s="156" t="s">
        <v>428</v>
      </c>
      <c r="D104" s="156" t="s">
        <v>429</v>
      </c>
      <c r="E104" s="156" t="s">
        <v>349</v>
      </c>
    </row>
    <row r="105" spans="1:5" ht="15.75">
      <c r="A105" s="156">
        <v>187247</v>
      </c>
      <c r="B105" s="156" t="s">
        <v>430</v>
      </c>
      <c r="C105" s="156" t="s">
        <v>428</v>
      </c>
      <c r="D105" s="156" t="s">
        <v>431</v>
      </c>
      <c r="E105" s="156" t="s">
        <v>349</v>
      </c>
    </row>
    <row r="106" spans="1:5" ht="15.75">
      <c r="A106" s="156">
        <v>286768</v>
      </c>
      <c r="B106" s="156" t="s">
        <v>432</v>
      </c>
      <c r="C106" s="156" t="s">
        <v>433</v>
      </c>
      <c r="D106" s="156" t="s">
        <v>434</v>
      </c>
      <c r="E106" s="156" t="s">
        <v>435</v>
      </c>
    </row>
    <row r="107" spans="1:5" ht="15.75">
      <c r="A107" s="156">
        <v>48760</v>
      </c>
      <c r="B107" s="156" t="s">
        <v>324</v>
      </c>
      <c r="C107" s="156" t="s">
        <v>436</v>
      </c>
      <c r="D107" s="156" t="s">
        <v>437</v>
      </c>
      <c r="E107" s="156" t="s">
        <v>438</v>
      </c>
    </row>
    <row r="108" spans="1:5" ht="15.75">
      <c r="A108" s="156">
        <v>53048</v>
      </c>
      <c r="B108" s="156" t="s">
        <v>59</v>
      </c>
      <c r="C108" s="156" t="s">
        <v>439</v>
      </c>
      <c r="D108" s="156" t="s">
        <v>440</v>
      </c>
      <c r="E108" s="156" t="s">
        <v>441</v>
      </c>
    </row>
    <row r="109" spans="1:5" ht="15.75">
      <c r="A109" s="156">
        <v>33631</v>
      </c>
      <c r="B109" s="156" t="s">
        <v>442</v>
      </c>
      <c r="C109" s="156" t="s">
        <v>443</v>
      </c>
      <c r="D109" s="156" t="s">
        <v>444</v>
      </c>
      <c r="E109" s="156" t="s">
        <v>445</v>
      </c>
    </row>
    <row r="110" spans="1:5" ht="15.75">
      <c r="A110" s="156">
        <v>34119</v>
      </c>
      <c r="B110" s="156" t="s">
        <v>243</v>
      </c>
      <c r="C110" s="156" t="s">
        <v>244</v>
      </c>
      <c r="D110" s="156" t="s">
        <v>446</v>
      </c>
      <c r="E110" s="156" t="s">
        <v>247</v>
      </c>
    </row>
    <row r="111" spans="1:5" ht="15.75">
      <c r="A111" s="156">
        <v>416330</v>
      </c>
      <c r="B111" s="156" t="s">
        <v>447</v>
      </c>
      <c r="C111" s="156" t="s">
        <v>448</v>
      </c>
      <c r="D111" s="156" t="s">
        <v>449</v>
      </c>
      <c r="E111" s="156" t="s">
        <v>450</v>
      </c>
    </row>
    <row r="112" spans="1:5" ht="15.75">
      <c r="A112" s="156">
        <v>36554</v>
      </c>
      <c r="B112" s="156" t="s">
        <v>41</v>
      </c>
      <c r="C112" s="156" t="s">
        <v>451</v>
      </c>
      <c r="D112" s="156" t="s">
        <v>452</v>
      </c>
      <c r="E112" s="156" t="s">
        <v>453</v>
      </c>
    </row>
    <row r="113" spans="1:5" ht="15.75">
      <c r="A113" s="156">
        <v>50412</v>
      </c>
      <c r="B113" s="156" t="s">
        <v>58</v>
      </c>
      <c r="C113" s="156" t="s">
        <v>454</v>
      </c>
      <c r="D113" s="156" t="s">
        <v>455</v>
      </c>
      <c r="E113" s="156" t="s">
        <v>379</v>
      </c>
    </row>
    <row r="114" spans="1:5" ht="15.75">
      <c r="A114" s="156">
        <v>41125</v>
      </c>
      <c r="B114" s="156" t="s">
        <v>456</v>
      </c>
      <c r="C114" s="156" t="s">
        <v>101</v>
      </c>
      <c r="D114" s="156" t="s">
        <v>457</v>
      </c>
      <c r="E114" s="156" t="s">
        <v>407</v>
      </c>
    </row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Franklin</dc:creator>
  <cp:keywords/>
  <dc:description/>
  <cp:lastModifiedBy>Jim</cp:lastModifiedBy>
  <cp:lastPrinted>2019-01-14T14:42:24Z</cp:lastPrinted>
  <dcterms:created xsi:type="dcterms:W3CDTF">2014-03-06T05:05:15Z</dcterms:created>
  <dcterms:modified xsi:type="dcterms:W3CDTF">2019-01-16T13:37:06Z</dcterms:modified>
  <cp:category/>
  <cp:version/>
  <cp:contentType/>
  <cp:contentStatus/>
</cp:coreProperties>
</file>